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7632" yWindow="65524" windowWidth="7680" windowHeight="9588" tabRatio="748" activeTab="6"/>
  </bookViews>
  <sheets>
    <sheet name="SETUP" sheetId="1" r:id="rId1"/>
    <sheet name="FREE_SL" sheetId="2" r:id="rId2"/>
    <sheet name="FREE_SCORE" sheetId="3" r:id="rId3"/>
    <sheet name="FREE_RES" sheetId="4" r:id="rId4"/>
    <sheet name="TECH_SL" sheetId="5" r:id="rId5"/>
    <sheet name="TECH_SCORE" sheetId="6" r:id="rId6"/>
    <sheet name="TECH_RES" sheetId="7" r:id="rId7"/>
  </sheets>
  <externalReferences>
    <externalReference r:id="rId10"/>
  </externalReferences>
  <definedNames>
    <definedName name="__curr_event_code__">'SETUP'!$I$33</definedName>
    <definedName name="__event_codes__">'SETUP'!$C$36:$G$36</definedName>
    <definedName name="__fr_ai__">'SETUP'!$I$38</definedName>
    <definedName name="__fr_codes__">'SETUP'!$B$37:$B$39</definedName>
    <definedName name="__fr_d__">'SETUP'!$I$39</definedName>
    <definedName name="__fr_e__">'SETUP'!$I$37</definedName>
    <definedName name="__fr_mode__" localSheetId="0">'SETUP'!$V$25</definedName>
    <definedName name="__fr_panels__">'SETUP'!$J$37:$J$39</definedName>
    <definedName name="__fr_weight__">'SETUP'!$I$37:$I$39</definedName>
    <definedName name="__fr_weights__">'SETUP'!$C$37:$G$39</definedName>
    <definedName name="__JUDGESPANEL_01">'SETUP'!$AI$3</definedName>
    <definedName name="__JUDGESPANEL_02">'SETUP'!$AN$3</definedName>
    <definedName name="__JUDGESPANEL_1">'SETUP'!$AH$12</definedName>
    <definedName name="__JUDGESPANEL_2">'SETUP'!$AH$23</definedName>
    <definedName name="__JUDGESPANEL_3">'SETUP'!$AH$34</definedName>
    <definedName name="__JUDGESPANEL_4">'SETUP'!$AM$12</definedName>
    <definedName name="__JUDGESPANEL_5">'SETUP'!$AM$23</definedName>
    <definedName name="__JUDGESPANEL_6">'SETUP'!$AM$34</definedName>
    <definedName name="__sum_tr__" localSheetId="0">'SETUP'!$C$31</definedName>
    <definedName name="__tr_codes__">'SETUP'!$B$42:$B$44</definedName>
    <definedName name="__tr_e__">'SETUP'!$I$42</definedName>
    <definedName name="__tr_el_">'SETUP'!$I$44</definedName>
    <definedName name="__tr_el_1">'SETUP'!$O$37</definedName>
    <definedName name="__tr_el_2">'SETUP'!$O$38</definedName>
    <definedName name="__tr_el_3">'SETUP'!$O$39</definedName>
    <definedName name="__tr_el_4">'SETUP'!$O$40</definedName>
    <definedName name="__tr_el_5">'SETUP'!$O$41</definedName>
    <definedName name="__tr_el_6">'SETUP'!$O$42</definedName>
    <definedName name="__tr_el_7">'SETUP'!$O$43</definedName>
    <definedName name="__tr_el_8">'SETUP'!$O$44</definedName>
    <definedName name="__tr_el_9">'SETUP'!$O$45</definedName>
    <definedName name="__tr_el_list__" localSheetId="0">'SETUP'!$O$37:$O$45</definedName>
    <definedName name="__tr_el_summ__">'SETUP'!$O$35</definedName>
    <definedName name="__tr_imp__">'SETUP'!$I$43</definedName>
    <definedName name="__tr_mode__" localSheetId="0">'SETUP'!$V$28</definedName>
    <definedName name="__tr_panels__">'SETUP'!$J$42:$J$44</definedName>
    <definedName name="__tr_weight__">'SETUP'!$I$42:$I$44</definedName>
    <definedName name="__tr_weights__">'SETUP'!$C$42:$G$44</definedName>
    <definedName name="AI_PART" hidden="1">'SETUP'!$D$26</definedName>
    <definedName name="AUTO_SORT_OPTION" localSheetId="0">'SETUP'!$V$18</definedName>
    <definedName name="AUTOPLACE_OPTION" localSheetId="0">'SETUP'!$V$19</definedName>
    <definedName name="DATE_TIME_01">'SETUP'!$AI$2</definedName>
    <definedName name="DATE_TIME_02">'SETUP'!$AN$2</definedName>
    <definedName name="DIRECT_SORT_OPTION" localSheetId="0">'SETUP'!$V$22</definedName>
    <definedName name="EVENT_NAME">'SETUP'!$I$31</definedName>
    <definedName name="EVENT_NAME_1">'SETUP'!$I$32</definedName>
    <definedName name="EX_PART">'SETUP'!$D$27</definedName>
    <definedName name="FIGS_PART" hidden="1">'SETUP'!$D$30</definedName>
    <definedName name="FREE_PART" hidden="1">'SETUP'!$D$32</definedName>
    <definedName name="FREE_RES_PROTO" localSheetId="3" hidden="1">'FREE_RES'!$S$2:$W$2</definedName>
    <definedName name="GRP_SORT_OPTION" hidden="1">'SETUP'!$V$16</definedName>
    <definedName name="ID" localSheetId="6" hidden="1">'TECH_RES'!$Y$55:$Y$70</definedName>
    <definedName name="ID" localSheetId="5" hidden="1">'TECH_SCORE'!$Y$55:$Y$84</definedName>
    <definedName name="ID" localSheetId="4" hidden="1">'TECH_SL'!$Y$55:$Y$70</definedName>
    <definedName name="JUDGES_COUNT" localSheetId="2" hidden="1">'FREE_SCORE'!$AA$3</definedName>
    <definedName name="JUDGES_COUNT" localSheetId="5" hidden="1">'TECH_SCORE'!$AA$3</definedName>
    <definedName name="JUDGESLIST_01">'SETUP'!$AI$3</definedName>
    <definedName name="JUDGESLIST_02">'SETUP'!$AN$3</definedName>
    <definedName name="JUDGESLIST_1">'SETUP'!$AH$12</definedName>
    <definedName name="JUDGESLIST_2">'SETUP'!$AH$23</definedName>
    <definedName name="JUDGESLIST_3">'SETUP'!$AM$12</definedName>
    <definedName name="JUDGESLIST_4">'SETUP'!$AM$23</definedName>
    <definedName name="OI_PART">'SETUP'!$D$28</definedName>
    <definedName name="RES_PROTO" localSheetId="2" hidden="1">'FREE_SCORE'!$T$1:$W$1</definedName>
    <definedName name="RES_PROTO" localSheetId="5" hidden="1">'TECH_SCORE'!$T$1:$W$1</definedName>
    <definedName name="RES100" localSheetId="6">'TECH_RES'!$U$55:$U$70</definedName>
    <definedName name="RES100" localSheetId="5">'TECH_SCORE'!$U$55:$U$84</definedName>
    <definedName name="RES50" localSheetId="6">'TECH_RES'!$V$55:$V$70</definedName>
    <definedName name="RES50" localSheetId="5">'TECH_SCORE'!$V$55:$V$84</definedName>
    <definedName name="SCORES_PROTO" localSheetId="2" hidden="1">'FREE_SCORE'!$I$2:$S$3</definedName>
    <definedName name="SCORES_PROTO" localSheetId="5" hidden="1">'TECH_SCORE'!$I$2:$T$3</definedName>
    <definedName name="SKIP_PLACE_OPTION" hidden="1">'SETUP'!$V$13</definedName>
    <definedName name="SORT_RANGE" localSheetId="6">'TECH_RES'!$A$55:$AF$70</definedName>
    <definedName name="SORT_RANGE" localSheetId="5">'TECH_SCORE'!$A$55:$AF$84</definedName>
    <definedName name="SORT_RANGE" localSheetId="4">'TECH_SL'!$A$55:$AF$70</definedName>
    <definedName name="TEAM_NAME_STYLE" localSheetId="0">'SETUP'!$I$54</definedName>
    <definedName name="TEAMS_BUILT" localSheetId="0">'SETUP'!$X$2</definedName>
    <definedName name="TECH_PART" hidden="1">'SETUP'!$D$31</definedName>
    <definedName name="TECH_RES_PROTO" localSheetId="6" hidden="1">'TECH_RES'!$U$2:$W$2</definedName>
    <definedName name="TM_PART" hidden="1">'SETUP'!$D$25</definedName>
    <definedName name="TM_SORT" localSheetId="5" hidden="1">'TECH_SCORE'!$Z$55:$Z$84</definedName>
    <definedName name="TS_COMPETITION_ID" localSheetId="0">'SETUP'!$X$3</definedName>
    <definedName name="_xlnm.Print_Titles" localSheetId="3">'FREE_RES'!$52:$54</definedName>
    <definedName name="_xlnm.Print_Titles" localSheetId="2">'FREE_SCORE'!$52:$54</definedName>
    <definedName name="_xlnm.Print_Titles" localSheetId="1">'FREE_SL'!$52:$54</definedName>
    <definedName name="_xlnm.Print_Titles" localSheetId="6">'TECH_RES'!$52:$54</definedName>
    <definedName name="_xlnm.Print_Titles" localSheetId="5">'TECH_SCORE'!$52:$54</definedName>
    <definedName name="_xlnm.Print_Titles" localSheetId="4">'TECH_SL'!$52:$54</definedName>
    <definedName name="_xlnm.Print_Area" localSheetId="6">'TECH_RES'!$A$5:$V$69</definedName>
    <definedName name="_xlnm.Print_Area" localSheetId="5">'TECH_SCORE'!$A$5:$V$83</definedName>
    <definedName name="_xlnm.Print_Area" localSheetId="4">'TECH_SL'!$A$5:$V$69</definedName>
  </definedNames>
  <calcPr fullCalcOnLoad="1" refMode="R1C1"/>
</workbook>
</file>

<file path=xl/comments1.xml><?xml version="1.0" encoding="utf-8"?>
<comments xmlns="http://schemas.openxmlformats.org/spreadsheetml/2006/main">
  <authors>
    <author>Nomad</author>
  </authors>
  <commentList>
    <comment ref="I52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Q53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D25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C52" authorId="0">
      <text>
        <r>
          <rPr>
            <sz val="11"/>
            <rFont val="Tahoma"/>
            <family val="2"/>
          </rPr>
          <t>Определение размеров команды идёт по этому столбцу</t>
        </r>
      </text>
    </comment>
    <comment ref="F25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S4" authorId="0">
      <text>
        <r>
          <rPr>
            <sz val="12"/>
            <rFont val="Arial"/>
            <family val="2"/>
          </rPr>
          <t>Для правильного подсчёта результата обязательной программы, ячейка должна содержать имя, которое будет использовано для поиска соответствующего значения в результатах фигур.</t>
        </r>
      </text>
    </comment>
    <comment ref="S5" authorId="0">
      <text>
        <r>
          <rPr>
            <sz val="12"/>
            <rFont val="Arial"/>
            <family val="2"/>
          </rPr>
          <t>Не используется
Подходит для года рождения.</t>
        </r>
      </text>
    </comment>
    <comment ref="S6" authorId="0">
      <text>
        <r>
          <rPr>
            <sz val="12"/>
            <rFont val="Arial"/>
            <family val="2"/>
          </rPr>
          <t>Если содержит "R", то соответствующий участник не используется при подсчёте результата обязательной программы.</t>
        </r>
      </text>
    </comment>
    <comment ref="S7" authorId="0">
      <text>
        <r>
          <rPr>
            <sz val="12"/>
            <rFont val="Arial"/>
            <family val="2"/>
          </rPr>
          <t xml:space="preserve">Содержит название команды.
</t>
        </r>
        <r>
          <rPr>
            <b/>
            <u val="single"/>
            <sz val="12"/>
            <rFont val="Arial"/>
            <family val="2"/>
          </rPr>
          <t>Стартовый номер должен быть в этом же ряду</t>
        </r>
        <r>
          <rPr>
            <sz val="12"/>
            <rFont val="Arial"/>
            <family val="2"/>
          </rPr>
          <t>.
Ячейки результатов также находятся в этом ряду.</t>
        </r>
      </text>
    </comment>
    <comment ref="S8" authorId="0">
      <text>
        <r>
          <rPr>
            <sz val="12"/>
            <rFont val="Arial"/>
            <family val="2"/>
          </rPr>
          <t>Может быть пустой.
Используется в зависимости от содержания.
См п.1 и п.3</t>
        </r>
      </text>
    </comment>
    <comment ref="S9" authorId="0">
      <text>
        <r>
          <rPr>
            <sz val="12"/>
            <rFont val="Arial"/>
            <family val="2"/>
          </rPr>
          <t>Ряд-разделитель. Должен быть пустым.
Является частью команды, не удаляйте.</t>
        </r>
      </text>
    </comment>
    <comment ref="D30" authorId="0">
      <text>
        <r>
          <rPr>
            <sz val="11"/>
            <rFont val="Tahoma"/>
            <family val="2"/>
          </rPr>
          <t>Задайте 0 до создания листов результатов произвольной, если уверены, что Вам не понадобятся результаты обязательной программы.</t>
        </r>
      </text>
    </comment>
    <comment ref="U11" authorId="0">
      <text>
        <r>
          <rPr>
            <sz val="12"/>
            <rFont val="Arial"/>
            <family val="2"/>
          </rPr>
          <t xml:space="preserve"> Если "ЛОЖЬ", то сдвигать: 
                                               1, 2, 2, 3, 4
 Если "ИСТИНА", то пропускать:
                                               1, 2, 2, 4, 5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  <comment ref="U15" authorId="0">
      <text>
        <r>
          <rPr>
            <sz val="11"/>
            <rFont val="Tahoma"/>
            <family val="2"/>
          </rPr>
          <t>Колонка 32.</t>
        </r>
      </text>
    </comment>
    <comment ref="J52" authorId="0">
      <text>
        <r>
          <rPr>
            <sz val="11"/>
            <rFont val="Tahoma"/>
            <family val="2"/>
          </rPr>
          <t>Название команды при автоматической разбивке.</t>
        </r>
      </text>
    </comment>
    <comment ref="N52" authorId="0">
      <text>
        <r>
          <rPr>
            <sz val="11"/>
            <rFont val="Tahoma"/>
            <family val="2"/>
          </rPr>
          <t>Идентификатор команды при автоматической разбивке.</t>
        </r>
      </text>
    </comment>
    <comment ref="V13" authorId="0">
      <text>
        <r>
          <rPr>
            <sz val="12"/>
            <rFont val="Arial"/>
            <family val="2"/>
          </rPr>
          <t>Не изменяйте эти значения эдесь.
Используйте меню "Опции" панели инструментов.</t>
        </r>
      </text>
    </comment>
    <comment ref="I31" authorId="0">
      <text>
        <r>
          <rPr>
            <sz val="11"/>
            <rFont val="Tahoma"/>
            <family val="2"/>
          </rPr>
          <t>Введённое значение отображается на всех листах.</t>
        </r>
      </text>
    </comment>
    <comment ref="C54" authorId="0">
      <text>
        <r>
          <rPr>
            <sz val="11"/>
            <rFont val="Tahoma"/>
            <family val="2"/>
          </rPr>
          <t>Шрифт этой ячейки (имя и размер) используется как образец при импорте списка участников.</t>
        </r>
      </text>
    </comment>
    <comment ref="I54" authorId="0">
      <text>
        <r>
          <rPr>
            <sz val="11"/>
            <rFont val="Tahoma"/>
            <family val="2"/>
          </rPr>
          <t>Формат этой ячейки используется как образец для ячеек с названиями команд при создании стартовых листов.</t>
        </r>
      </text>
    </comment>
    <comment ref="D27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F27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U21" authorId="0">
      <text>
        <r>
          <rPr>
            <sz val="11"/>
            <rFont val="Tahoma"/>
            <family val="2"/>
          </rPr>
          <t>Прямая сортировка групп по результату.</t>
        </r>
      </text>
    </comment>
    <comment ref="C31" authorId="0">
      <text>
        <r>
          <rPr>
            <sz val="11"/>
            <rFont val="Tahoma"/>
            <family val="2"/>
          </rPr>
          <t>ЛОЖЬ - техническая без связи с произвольной;
ИСТИНА - техническая + произвольная в общем результате произвольной (если техническая больше 0%).</t>
        </r>
      </text>
    </comment>
    <comment ref="O37" authorId="0">
      <text>
        <r>
          <rPr>
            <sz val="11"/>
            <rFont val="Tahoma"/>
            <family val="2"/>
          </rPr>
          <t xml:space="preserve">Коэффициенты для технических элементов. Выставляются по коду дисциплины.
</t>
        </r>
      </text>
    </comment>
  </commentList>
</comments>
</file>

<file path=xl/comments2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3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4.xml><?xml version="1.0" encoding="utf-8"?>
<comments xmlns="http://schemas.openxmlformats.org/spreadsheetml/2006/main">
  <authors>
    <author>Nomad</author>
  </authors>
  <commentLis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V52" authorId="0">
      <text>
        <r>
          <rPr>
            <b/>
            <sz val="11"/>
            <rFont val="Tahoma"/>
            <family val="2"/>
          </rPr>
          <t>Сумма округлённых результатов по каждой программе.</t>
        </r>
      </text>
    </comment>
  </commentList>
</comments>
</file>

<file path=xl/comments5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6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7.xml><?xml version="1.0" encoding="utf-8"?>
<comments xmlns="http://schemas.openxmlformats.org/spreadsheetml/2006/main">
  <authors>
    <author>Nomad</author>
  </authors>
  <commentLis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</commentList>
</comments>
</file>

<file path=xl/sharedStrings.xml><?xml version="1.0" encoding="utf-8"?>
<sst xmlns="http://schemas.openxmlformats.org/spreadsheetml/2006/main" count="483" uniqueCount="176">
  <si>
    <t>Место</t>
  </si>
  <si>
    <t>г.р.</t>
  </si>
  <si>
    <t>R</t>
  </si>
  <si>
    <t>Ф.И. / Команда</t>
  </si>
  <si>
    <t>пен.</t>
  </si>
  <si>
    <t>ОБ.ПР.</t>
  </si>
  <si>
    <t>ТЕХН.</t>
  </si>
  <si>
    <t>ПРЗВ.</t>
  </si>
  <si>
    <t>ID</t>
  </si>
  <si>
    <t>Ф.И. / Команда / R</t>
  </si>
  <si>
    <t>Количество судей</t>
  </si>
  <si>
    <t>TM</t>
  </si>
  <si>
    <t>AI</t>
  </si>
  <si>
    <t>НАСТРОЙКА</t>
  </si>
  <si>
    <t>рез</t>
  </si>
  <si>
    <t>ст. н.</t>
  </si>
  <si>
    <t>Москва, Труд-1</t>
  </si>
  <si>
    <t>ЗОЗУЛИНА ЕКАТЕРИНА</t>
  </si>
  <si>
    <t>СИМОШИНА ПОЛИНА</t>
  </si>
  <si>
    <t>АНУФРИЕВА ВИКТОРИЯ</t>
  </si>
  <si>
    <t>ПОПКОВА СВЕТЛАНА</t>
  </si>
  <si>
    <t>Москва, МГФСО-1</t>
  </si>
  <si>
    <t>НОДИЯ НИНО</t>
  </si>
  <si>
    <t>Вариант 2 (непрерывный список солисток)</t>
  </si>
  <si>
    <t>Вариант 1 (список команд, разделённых пустыми рядами)</t>
  </si>
  <si>
    <t>Команды могут иметь переменный размер (кол-во рядов)</t>
  </si>
  <si>
    <t>Два пустых ряда - конец списка</t>
  </si>
  <si>
    <t>Пустой ряд - конец списка</t>
  </si>
  <si>
    <t>Москва, СКИФЫ</t>
  </si>
  <si>
    <t>ВОЙНОВА КСЕНИЯ</t>
  </si>
  <si>
    <t>ЛАЗАРЕВА ЕКАТЕРИНА</t>
  </si>
  <si>
    <t>КУТЕЙНИКОВА АННА</t>
  </si>
  <si>
    <t>=</t>
  </si>
  <si>
    <t>Не изменяйте значения ячеек в этих рядах !</t>
  </si>
  <si>
    <t>БОЛЬШАКОВА ИРИНА</t>
  </si>
  <si>
    <t>Обозначения</t>
  </si>
  <si>
    <t>Группировка</t>
  </si>
  <si>
    <t>Группа</t>
  </si>
  <si>
    <t>Пропуск ранга следующего результата</t>
  </si>
  <si>
    <t>при разделённом результате</t>
  </si>
  <si>
    <t>Шрифт для импорта списка</t>
  </si>
  <si>
    <t>Значения ячеек с судьями будут экспортированы на анализ.</t>
  </si>
  <si>
    <t>ГРУППА 2</t>
  </si>
  <si>
    <t>FREE ROUTINE</t>
  </si>
  <si>
    <t>START LIST</t>
  </si>
  <si>
    <t>RESULTS</t>
  </si>
  <si>
    <t>TECHNICAL ROUTINE</t>
  </si>
  <si>
    <t>Стиль названия команды.</t>
  </si>
  <si>
    <t>Список команд должен начинаться с ячейки R55C3. Команды разделяются пустыми рядами.</t>
  </si>
  <si>
    <t>Выделенные этим цветом ячейки отображаются на соответствующих листах книги.</t>
  </si>
  <si>
    <t>Ref</t>
  </si>
  <si>
    <t>AR</t>
  </si>
  <si>
    <t>Obs</t>
  </si>
  <si>
    <t>CR</t>
  </si>
  <si>
    <t>T</t>
  </si>
  <si>
    <t>OI</t>
  </si>
  <si>
    <t>Ex</t>
  </si>
  <si>
    <t>Execution - верхний ряд оценок</t>
  </si>
  <si>
    <t>Technical Merit - верхний ряд оценок</t>
  </si>
  <si>
    <t>Artistic Impression - нижний ряд оценок</t>
  </si>
  <si>
    <t>Overall Impression - нижний ряд оценок</t>
  </si>
  <si>
    <t>Автоместо</t>
  </si>
  <si>
    <t>Прямая сортировка групп</t>
  </si>
  <si>
    <t>S</t>
  </si>
  <si>
    <t>D</t>
  </si>
  <si>
    <t>C</t>
  </si>
  <si>
    <t>E</t>
  </si>
  <si>
    <t>FR</t>
  </si>
  <si>
    <t>TR</t>
  </si>
  <si>
    <t>Execution</t>
  </si>
  <si>
    <t>Difficulty</t>
  </si>
  <si>
    <t>El.1</t>
  </si>
  <si>
    <t>El.2</t>
  </si>
  <si>
    <t>El.3</t>
  </si>
  <si>
    <t>El.4</t>
  </si>
  <si>
    <t>El.5</t>
  </si>
  <si>
    <t>El.6</t>
  </si>
  <si>
    <t>El.7</t>
  </si>
  <si>
    <t>El.8</t>
  </si>
  <si>
    <t>El.9</t>
  </si>
  <si>
    <t>код дисциплины</t>
  </si>
  <si>
    <t>Artistic Impression</t>
  </si>
  <si>
    <t>Imp</t>
  </si>
  <si>
    <t>Impression</t>
  </si>
  <si>
    <t>Elements</t>
  </si>
  <si>
    <t>H</t>
  </si>
  <si>
    <t>__fr_mode_</t>
  </si>
  <si>
    <t>__tr_mode__</t>
  </si>
  <si>
    <t>Event</t>
  </si>
  <si>
    <t>DD sum</t>
  </si>
  <si>
    <t>сумма DD</t>
  </si>
  <si>
    <t>El</t>
  </si>
  <si>
    <t>DD</t>
  </si>
  <si>
    <t>НАЗВАНИЕ (ДУЭТ, ГРУППА и т.п.)</t>
  </si>
  <si>
    <t>Название 1</t>
  </si>
  <si>
    <t>Для работы с этой книгой необходимо установить надстройку "SYN_SWIMM_ru.xla"</t>
  </si>
  <si>
    <t>E2</t>
  </si>
  <si>
    <t>AI2</t>
  </si>
  <si>
    <t>Imp2</t>
  </si>
  <si>
    <t>D2</t>
  </si>
  <si>
    <t>El2</t>
  </si>
  <si>
    <t>Ex2</t>
  </si>
  <si>
    <t>???</t>
  </si>
  <si>
    <t>?</t>
  </si>
  <si>
    <t>EXECUTION</t>
  </si>
  <si>
    <t>ARTISTIC IMPRESSION</t>
  </si>
  <si>
    <t>IMPRESSION</t>
  </si>
  <si>
    <t>DIFFICULTY</t>
  </si>
  <si>
    <t>ELEMENTS</t>
  </si>
  <si>
    <t>TECHNICAL MERIT</t>
  </si>
  <si>
    <t>OVERALL IMPRESSION</t>
  </si>
  <si>
    <t>Referee</t>
  </si>
  <si>
    <t>Assistant Referee</t>
  </si>
  <si>
    <t>Observer</t>
  </si>
  <si>
    <t>Chief Recorder</t>
  </si>
  <si>
    <t>Start nn.</t>
  </si>
  <si>
    <t>st.n.</t>
  </si>
  <si>
    <t>Name / Team</t>
  </si>
  <si>
    <t>y.b.</t>
  </si>
  <si>
    <t>FIGS</t>
  </si>
  <si>
    <t>TECH</t>
  </si>
  <si>
    <t>FREE</t>
  </si>
  <si>
    <t>TOTAL</t>
  </si>
  <si>
    <t>RES</t>
  </si>
  <si>
    <t>Team</t>
  </si>
  <si>
    <t>11.04.2019 11.00</t>
  </si>
  <si>
    <t>Рябцева Дарья</t>
  </si>
  <si>
    <t>Желткевич Любовь</t>
  </si>
  <si>
    <t>Нехай Алина</t>
  </si>
  <si>
    <t>Коростелева Юлия</t>
  </si>
  <si>
    <t>Калашникова Анна</t>
  </si>
  <si>
    <t>Пискун Верника</t>
  </si>
  <si>
    <t>Авраменок Варвара</t>
  </si>
  <si>
    <t>Лесова Ксения</t>
  </si>
  <si>
    <t>Талаева Мария</t>
  </si>
  <si>
    <t>Власова Ксения</t>
  </si>
  <si>
    <t>Буцель Вера</t>
  </si>
  <si>
    <t>Ковцун Анна</t>
  </si>
  <si>
    <t>Кириюк Маргарита</t>
  </si>
  <si>
    <t>Трацевская Ксения</t>
  </si>
  <si>
    <t>Кулешова Ксения</t>
  </si>
  <si>
    <t>Высоцкая Александра</t>
  </si>
  <si>
    <t>Сувалова Анастасия</t>
  </si>
  <si>
    <t>Кудина Яна</t>
  </si>
  <si>
    <t>Привезенцева Вита</t>
  </si>
  <si>
    <t>Пузь Валерия</t>
  </si>
  <si>
    <t>2002</t>
  </si>
  <si>
    <t>2004</t>
  </si>
  <si>
    <t>2006</t>
  </si>
  <si>
    <t>2003</t>
  </si>
  <si>
    <t>2005</t>
  </si>
  <si>
    <t>2007</t>
  </si>
  <si>
    <t>2001</t>
  </si>
  <si>
    <t>Динамо-1</t>
  </si>
  <si>
    <t>РЦОП-Минск</t>
  </si>
  <si>
    <t>06.04.2019_13:05:45</t>
  </si>
  <si>
    <t>*</t>
  </si>
  <si>
    <t>разр.</t>
  </si>
  <si>
    <t>LIST OF PARTICIPANTS</t>
  </si>
  <si>
    <t>Кунская М.Л.</t>
  </si>
  <si>
    <t>Муравская С.Ф.</t>
  </si>
  <si>
    <t>Сахарук Наталия</t>
  </si>
  <si>
    <t>Белая Наталья</t>
  </si>
  <si>
    <t>Кудравец Виктория</t>
  </si>
  <si>
    <t>Бичун Александра</t>
  </si>
  <si>
    <t>Гаврилик Эльмира</t>
  </si>
  <si>
    <t>Коблова Наталья</t>
  </si>
  <si>
    <t>Шишко Диана</t>
  </si>
  <si>
    <t>Шульгина Анна</t>
  </si>
  <si>
    <t>Тарахович Анастасия</t>
  </si>
  <si>
    <t>Гурская Анастасия</t>
  </si>
  <si>
    <t>Матусевич Наталья</t>
  </si>
  <si>
    <t>Адамова Татьяна</t>
  </si>
  <si>
    <t>Сахарук Диана</t>
  </si>
  <si>
    <t>Богина Валентина</t>
  </si>
  <si>
    <t>Дармель Алена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</si>
</sst>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,000"/>
    <numFmt numFmtId="175" formatCode="\F\3"/>
    <numFmt numFmtId="176" formatCode="#,###"/>
    <numFmt numFmtId="177" formatCode="0\ 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53">
    <font>
      <sz val="10"/>
      <name val="Arial Cyr"/>
      <family val="0"/>
    </font>
    <font>
      <sz val="10"/>
      <name val="Arial"/>
      <family val="2"/>
    </font>
    <font>
      <sz val="10"/>
      <name val="NewtonCTT"/>
      <family val="0"/>
    </font>
    <font>
      <sz val="11"/>
      <name val="Time Roman"/>
      <family val="0"/>
    </font>
    <font>
      <u val="single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12"/>
      <name val="Century Gothic"/>
      <family val="2"/>
    </font>
    <font>
      <sz val="12"/>
      <color indexed="10"/>
      <name val="Century Gothic"/>
      <family val="2"/>
    </font>
    <font>
      <u val="single"/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i/>
      <sz val="12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4" fillId="0" borderId="0" applyFill="0" applyBorder="0" applyProtection="0">
      <alignment horizontal="lef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9" fillId="0" borderId="0" xfId="58" applyNumberFormat="1" applyFont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58" applyNumberFormat="1" applyFont="1" applyAlignment="1" applyProtection="1">
      <alignment horizontal="left" vertical="center"/>
      <protection/>
    </xf>
    <xf numFmtId="0" fontId="11" fillId="0" borderId="0" xfId="35" applyNumberFormat="1" applyFont="1" applyAlignment="1" applyProtection="1">
      <alignment horizontal="left" vertical="center"/>
      <protection/>
    </xf>
    <xf numFmtId="1" fontId="10" fillId="0" borderId="0" xfId="35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33" applyNumberFormat="1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9" fontId="11" fillId="33" borderId="10" xfId="65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9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center" vertical="center"/>
      <protection/>
    </xf>
    <xf numFmtId="172" fontId="11" fillId="0" borderId="0" xfId="58" applyNumberFormat="1" applyFont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center" vertical="center"/>
      <protection/>
    </xf>
    <xf numFmtId="49" fontId="11" fillId="34" borderId="0" xfId="58" applyNumberFormat="1" applyFont="1" applyFill="1" applyAlignment="1" applyProtection="1">
      <alignment horizontal="left" vertical="center"/>
      <protection/>
    </xf>
    <xf numFmtId="0" fontId="11" fillId="36" borderId="10" xfId="61" applyNumberFormat="1" applyFont="1" applyFill="1" applyBorder="1" applyAlignment="1">
      <alignment vertical="center"/>
      <protection/>
    </xf>
    <xf numFmtId="10" fontId="11" fillId="0" borderId="0" xfId="58" applyNumberFormat="1" applyFont="1" applyAlignment="1" applyProtection="1">
      <alignment horizontal="center" vertical="center"/>
      <protection/>
    </xf>
    <xf numFmtId="0" fontId="11" fillId="37" borderId="10" xfId="58" applyNumberFormat="1" applyFont="1" applyFill="1" applyBorder="1" applyAlignment="1" applyProtection="1">
      <alignment horizontal="left" vertical="center"/>
      <protection/>
    </xf>
    <xf numFmtId="0" fontId="11" fillId="34" borderId="0" xfId="58" applyNumberFormat="1" applyFont="1" applyFill="1" applyAlignment="1" applyProtection="1">
      <alignment horizontal="left" vertical="center"/>
      <protection locked="0"/>
    </xf>
    <xf numFmtId="0" fontId="11" fillId="38" borderId="10" xfId="58" applyNumberFormat="1" applyFont="1" applyFill="1" applyBorder="1" applyAlignment="1" applyProtection="1">
      <alignment horizontal="left" vertical="center"/>
      <protection/>
    </xf>
    <xf numFmtId="0" fontId="11" fillId="39" borderId="10" xfId="58" applyNumberFormat="1" applyFont="1" applyFill="1" applyBorder="1" applyAlignment="1" applyProtection="1">
      <alignment horizontal="left" vertical="center"/>
      <protection/>
    </xf>
    <xf numFmtId="0" fontId="13" fillId="40" borderId="10" xfId="37" applyFont="1" applyFill="1" applyBorder="1" applyProtection="1">
      <alignment horizontal="left" vertical="center"/>
      <protection/>
    </xf>
    <xf numFmtId="0" fontId="11" fillId="0" borderId="10" xfId="61" applyFont="1" applyBorder="1" applyAlignment="1">
      <alignment horizontal="left" vertical="center"/>
      <protection/>
    </xf>
    <xf numFmtId="49" fontId="11" fillId="0" borderId="10" xfId="59" applyNumberFormat="1" applyFont="1" applyBorder="1" applyAlignment="1">
      <alignment horizontal="center" vertical="center"/>
      <protection/>
    </xf>
    <xf numFmtId="49" fontId="11" fillId="0" borderId="10" xfId="59" applyNumberFormat="1" applyFont="1" applyBorder="1" applyAlignment="1">
      <alignment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left" vertical="center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10" xfId="60" applyFont="1" applyBorder="1" applyAlignment="1" applyProtection="1">
      <alignment horizontal="left" vertical="center"/>
      <protection locked="0"/>
    </xf>
    <xf numFmtId="0" fontId="11" fillId="40" borderId="10" xfId="58" applyNumberFormat="1" applyFont="1" applyFill="1" applyBorder="1" applyAlignment="1" applyProtection="1">
      <alignment horizontal="left" vertical="center"/>
      <protection/>
    </xf>
    <xf numFmtId="49" fontId="11" fillId="38" borderId="10" xfId="61" applyNumberFormat="1" applyFont="1" applyFill="1" applyBorder="1" applyAlignment="1">
      <alignment horizontal="left" vertical="center"/>
      <protection/>
    </xf>
    <xf numFmtId="0" fontId="11" fillId="41" borderId="10" xfId="61" applyNumberFormat="1" applyFont="1" applyFill="1" applyBorder="1" applyAlignment="1">
      <alignment vertical="center"/>
      <protection/>
    </xf>
    <xf numFmtId="0" fontId="11" fillId="0" borderId="10" xfId="60" applyFont="1" applyBorder="1" applyAlignment="1" applyProtection="1">
      <alignment horizontal="center" vertical="center"/>
      <protection locked="0"/>
    </xf>
    <xf numFmtId="0" fontId="11" fillId="39" borderId="10" xfId="59" applyFont="1" applyFill="1" applyBorder="1" applyAlignment="1">
      <alignment horizontal="left" vertical="center"/>
      <protection/>
    </xf>
    <xf numFmtId="0" fontId="11" fillId="41" borderId="10" xfId="58" applyNumberFormat="1" applyFont="1" applyFill="1" applyBorder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center" vertical="center"/>
      <protection/>
    </xf>
    <xf numFmtId="0" fontId="11" fillId="35" borderId="0" xfId="58" applyFont="1" applyFill="1" applyAlignment="1" applyProtection="1">
      <alignment horizontal="center" vertical="center"/>
      <protection/>
    </xf>
    <xf numFmtId="0" fontId="11" fillId="35" borderId="0" xfId="58" applyNumberFormat="1" applyFont="1" applyFill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center" vertical="center"/>
      <protection/>
    </xf>
    <xf numFmtId="172" fontId="11" fillId="35" borderId="0" xfId="58" applyNumberFormat="1" applyFont="1" applyFill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right" vertical="center"/>
      <protection/>
    </xf>
    <xf numFmtId="0" fontId="11" fillId="37" borderId="13" xfId="58" applyNumberFormat="1" applyFont="1" applyFill="1" applyBorder="1" applyAlignment="1" applyProtection="1">
      <alignment horizontal="left" vertical="center"/>
      <protection/>
    </xf>
    <xf numFmtId="0" fontId="11" fillId="37" borderId="14" xfId="58" applyNumberFormat="1" applyFont="1" applyFill="1" applyBorder="1" applyAlignment="1" applyProtection="1">
      <alignment horizontal="left" vertical="center"/>
      <protection/>
    </xf>
    <xf numFmtId="49" fontId="11" fillId="0" borderId="10" xfId="61" applyNumberFormat="1" applyFont="1" applyFill="1" applyBorder="1" applyAlignment="1">
      <alignment horizontal="left" vertical="center"/>
      <protection/>
    </xf>
    <xf numFmtId="0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11" fillId="0" borderId="10" xfId="60" applyFont="1" applyFill="1" applyBorder="1" applyAlignment="1" applyProtection="1">
      <alignment horizontal="left" vertical="center"/>
      <protection locked="0"/>
    </xf>
    <xf numFmtId="0" fontId="11" fillId="0" borderId="10" xfId="60" applyFont="1" applyFill="1" applyBorder="1" applyAlignment="1" applyProtection="1">
      <alignment horizontal="center" vertical="center"/>
      <protection locked="0"/>
    </xf>
    <xf numFmtId="0" fontId="11" fillId="0" borderId="10" xfId="59" applyFont="1" applyFill="1" applyBorder="1" applyAlignment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" fontId="11" fillId="35" borderId="0" xfId="35" applyFont="1" applyFill="1" applyAlignment="1" applyProtection="1">
      <alignment horizontal="center" vertical="center"/>
      <protection/>
    </xf>
    <xf numFmtId="0" fontId="11" fillId="35" borderId="0" xfId="0" applyNumberFormat="1" applyFont="1" applyFill="1" applyAlignment="1" applyProtection="1">
      <alignment horizontal="left" vertical="center"/>
      <protection/>
    </xf>
    <xf numFmtId="0" fontId="11" fillId="35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1" fontId="11" fillId="0" borderId="0" xfId="35" applyFont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11" fillId="0" borderId="0" xfId="33" applyFont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Border="1" applyAlignment="1" applyProtection="1">
      <alignment vertical="center"/>
      <protection/>
    </xf>
    <xf numFmtId="1" fontId="11" fillId="0" borderId="0" xfId="35" applyFont="1" applyAlignment="1" applyProtection="1">
      <alignment horizontal="left" vertical="center"/>
      <protection/>
    </xf>
    <xf numFmtId="0" fontId="11" fillId="0" borderId="0" xfId="33" applyFont="1" applyAlignment="1" applyProtection="1">
      <alignment horizontal="left" vertical="center"/>
      <protection/>
    </xf>
    <xf numFmtId="0" fontId="11" fillId="0" borderId="0" xfId="33" applyNumberFormat="1" applyFont="1" applyAlignment="1" applyProtection="1">
      <alignment horizontal="left" vertical="center"/>
      <protection/>
    </xf>
    <xf numFmtId="0" fontId="11" fillId="0" borderId="10" xfId="58" applyNumberFormat="1" applyFont="1" applyFill="1" applyBorder="1" applyAlignment="1" applyProtection="1">
      <alignment horizontal="left" vertical="center"/>
      <protection/>
    </xf>
    <xf numFmtId="0" fontId="11" fillId="0" borderId="13" xfId="58" applyNumberFormat="1" applyFont="1" applyFill="1" applyBorder="1" applyAlignment="1" applyProtection="1">
      <alignment horizontal="left" vertical="center"/>
      <protection/>
    </xf>
    <xf numFmtId="0" fontId="11" fillId="0" borderId="14" xfId="58" applyNumberFormat="1" applyFont="1" applyFill="1" applyBorder="1" applyAlignment="1" applyProtection="1">
      <alignment horizontal="left" vertical="center"/>
      <protection/>
    </xf>
    <xf numFmtId="0" fontId="11" fillId="36" borderId="10" xfId="33" applyFont="1" applyFill="1" applyBorder="1" applyAlignment="1" applyProtection="1">
      <alignment horizontal="left" vertical="center"/>
      <protection/>
    </xf>
    <xf numFmtId="0" fontId="11" fillId="0" borderId="10" xfId="33" applyFont="1" applyBorder="1" applyAlignment="1" applyProtection="1">
      <alignment vertical="center"/>
      <protection/>
    </xf>
    <xf numFmtId="0" fontId="11" fillId="0" borderId="10" xfId="33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center" vertical="center"/>
      <protection/>
    </xf>
    <xf numFmtId="1" fontId="11" fillId="38" borderId="10" xfId="35" applyFont="1" applyFill="1" applyBorder="1" applyAlignment="1" applyProtection="1">
      <alignment horizontal="left" vertical="center"/>
      <protection/>
    </xf>
    <xf numFmtId="49" fontId="11" fillId="40" borderId="10" xfId="59" applyNumberFormat="1" applyFont="1" applyFill="1" applyBorder="1" applyAlignment="1">
      <alignment vertical="center"/>
      <protection/>
    </xf>
    <xf numFmtId="0" fontId="11" fillId="0" borderId="10" xfId="33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center" vertical="center"/>
      <protection/>
    </xf>
    <xf numFmtId="0" fontId="11" fillId="0" borderId="10" xfId="58" applyNumberFormat="1" applyFont="1" applyBorder="1" applyAlignment="1" applyProtection="1">
      <alignment horizontal="left" vertical="center"/>
      <protection/>
    </xf>
    <xf numFmtId="0" fontId="11" fillId="0" borderId="0" xfId="58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6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center" vertical="center"/>
      <protection/>
    </xf>
    <xf numFmtId="0" fontId="11" fillId="0" borderId="11" xfId="60" applyNumberFormat="1" applyFont="1" applyBorder="1" applyAlignment="1" applyProtection="1">
      <alignment horizontal="center" vertical="center"/>
      <protection/>
    </xf>
    <xf numFmtId="0" fontId="11" fillId="0" borderId="11" xfId="60" applyFont="1" applyBorder="1" applyAlignment="1" applyProtection="1">
      <alignment horizontal="left" vertical="center"/>
      <protection/>
    </xf>
    <xf numFmtId="0" fontId="11" fillId="41" borderId="11" xfId="60" applyFont="1" applyFill="1" applyBorder="1" applyAlignment="1" applyProtection="1">
      <alignment horizontal="left" vertical="center"/>
      <protection/>
    </xf>
    <xf numFmtId="0" fontId="11" fillId="0" borderId="11" xfId="60" applyNumberFormat="1" applyFont="1" applyBorder="1" applyAlignment="1" applyProtection="1">
      <alignment horizontal="lef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center" vertical="center"/>
      <protection/>
    </xf>
    <xf numFmtId="0" fontId="11" fillId="38" borderId="12" xfId="34" applyNumberFormat="1" applyFont="1" applyFill="1" applyBorder="1" applyAlignment="1" applyProtection="1">
      <alignment horizontal="left" vertical="center"/>
      <protection/>
    </xf>
    <xf numFmtId="0" fontId="11" fillId="39" borderId="12" xfId="60" applyNumberFormat="1" applyFont="1" applyFill="1" applyBorder="1" applyAlignment="1" applyProtection="1">
      <alignment horizontal="left" vertical="center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0" fontId="11" fillId="0" borderId="0" xfId="36" applyFont="1" applyFill="1" applyAlignment="1" applyProtection="1">
      <alignment horizontal="center" vertical="center"/>
      <protection locked="0"/>
    </xf>
    <xf numFmtId="0" fontId="11" fillId="0" borderId="0" xfId="36" applyNumberFormat="1" applyFont="1" applyFill="1" applyAlignment="1" applyProtection="1">
      <alignment horizontal="center" vertical="center"/>
      <protection locked="0"/>
    </xf>
    <xf numFmtId="0" fontId="11" fillId="0" borderId="0" xfId="36" applyFont="1" applyFill="1" applyAlignment="1" applyProtection="1">
      <alignment horizontal="left" vertical="center"/>
      <protection locked="0"/>
    </xf>
    <xf numFmtId="0" fontId="9" fillId="0" borderId="0" xfId="37" applyFont="1" applyFill="1" applyProtection="1">
      <alignment horizontal="left" vertical="center"/>
      <protection locked="0"/>
    </xf>
    <xf numFmtId="172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60" applyNumberFormat="1" applyFont="1" applyBorder="1" applyAlignment="1" applyProtection="1">
      <alignment horizontal="left" vertical="center"/>
      <protection/>
    </xf>
    <xf numFmtId="49" fontId="11" fillId="42" borderId="0" xfId="58" applyNumberFormat="1" applyFont="1" applyFill="1" applyAlignment="1">
      <alignment horizontal="center" vertical="center"/>
      <protection/>
    </xf>
    <xf numFmtId="49" fontId="11" fillId="0" borderId="0" xfId="58" applyNumberFormat="1" applyFont="1" applyAlignment="1">
      <alignment horizontal="center" vertical="center"/>
      <protection/>
    </xf>
    <xf numFmtId="0" fontId="11" fillId="0" borderId="0" xfId="58" applyFont="1" applyAlignment="1">
      <alignment horizontal="left" vertical="center"/>
      <protection/>
    </xf>
    <xf numFmtId="0" fontId="11" fillId="0" borderId="0" xfId="58" applyNumberFormat="1" applyFont="1" applyAlignment="1">
      <alignment horizontal="left" vertical="center"/>
      <protection/>
    </xf>
    <xf numFmtId="172" fontId="11" fillId="0" borderId="0" xfId="58" applyNumberFormat="1" applyFont="1" applyAlignment="1">
      <alignment horizontal="left" vertical="center"/>
      <protection/>
    </xf>
    <xf numFmtId="173" fontId="9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Alignment="1">
      <alignment horizontal="center" vertical="center"/>
      <protection/>
    </xf>
    <xf numFmtId="49" fontId="10" fillId="42" borderId="0" xfId="58" applyNumberFormat="1" applyFont="1" applyFill="1" applyAlignment="1">
      <alignment horizontal="left" vertical="center"/>
      <protection/>
    </xf>
    <xf numFmtId="0" fontId="10" fillId="0" borderId="0" xfId="58" applyFont="1" applyAlignment="1">
      <alignment horizontal="left" vertical="center"/>
      <protection/>
    </xf>
    <xf numFmtId="173" fontId="11" fillId="0" borderId="0" xfId="58" applyNumberFormat="1" applyFont="1" applyAlignment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horizontal="left" vertical="center"/>
      <protection locked="0"/>
    </xf>
    <xf numFmtId="173" fontId="9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33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vertical="center"/>
      <protection locked="0"/>
    </xf>
    <xf numFmtId="49" fontId="11" fillId="0" borderId="0" xfId="58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vertical="center"/>
      <protection locked="0"/>
    </xf>
    <xf numFmtId="0" fontId="11" fillId="0" borderId="0" xfId="58" applyNumberFormat="1" applyFont="1" applyBorder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horizontal="center" vertical="center"/>
      <protection locked="0"/>
    </xf>
    <xf numFmtId="0" fontId="9" fillId="0" borderId="0" xfId="58" applyNumberFormat="1" applyFont="1" applyAlignment="1" applyProtection="1">
      <alignment horizontal="left" vertical="center"/>
      <protection locked="0"/>
    </xf>
    <xf numFmtId="0" fontId="11" fillId="0" borderId="0" xfId="57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49" fontId="11" fillId="0" borderId="0" xfId="35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vertical="center"/>
      <protection locked="0"/>
    </xf>
    <xf numFmtId="173" fontId="9" fillId="0" borderId="0" xfId="0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left" vertical="center"/>
      <protection locked="0"/>
    </xf>
    <xf numFmtId="49" fontId="11" fillId="0" borderId="11" xfId="60" applyNumberFormat="1" applyFont="1" applyBorder="1" applyAlignment="1" applyProtection="1">
      <alignment horizontal="left" vertical="center"/>
      <protection locked="0"/>
    </xf>
    <xf numFmtId="173" fontId="9" fillId="0" borderId="11" xfId="60" applyNumberFormat="1" applyFont="1" applyBorder="1" applyAlignment="1" applyProtection="1">
      <alignment horizontal="center" vertical="center"/>
      <protection locked="0"/>
    </xf>
    <xf numFmtId="173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left" vertical="center"/>
      <protection locked="0"/>
    </xf>
    <xf numFmtId="0" fontId="11" fillId="0" borderId="0" xfId="60" applyFont="1" applyBorder="1" applyAlignment="1" applyProtection="1">
      <alignment horizontal="left" vertical="center"/>
      <protection locked="0"/>
    </xf>
    <xf numFmtId="0" fontId="11" fillId="0" borderId="12" xfId="34" applyNumberFormat="1" applyFont="1" applyFill="1" applyBorder="1" applyAlignment="1" applyProtection="1">
      <alignment horizontal="center" vertical="center"/>
      <protection locked="0"/>
    </xf>
    <xf numFmtId="49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34" applyNumberFormat="1" applyFont="1" applyFill="1" applyBorder="1" applyAlignment="1" applyProtection="1">
      <alignment horizontal="left" vertical="center"/>
      <protection locked="0"/>
    </xf>
    <xf numFmtId="172" fontId="11" fillId="0" borderId="12" xfId="34" applyNumberFormat="1" applyFont="1" applyFill="1" applyBorder="1" applyAlignment="1" applyProtection="1">
      <alignment horizontal="left" vertical="center"/>
      <protection locked="0"/>
    </xf>
    <xf numFmtId="0" fontId="11" fillId="0" borderId="12" xfId="60" applyFont="1" applyBorder="1" applyAlignment="1" applyProtection="1">
      <alignment horizontal="left" vertical="center"/>
      <protection locked="0"/>
    </xf>
    <xf numFmtId="0" fontId="11" fillId="0" borderId="12" xfId="60" applyNumberFormat="1" applyFont="1" applyBorder="1" applyAlignment="1" applyProtection="1">
      <alignment horizontal="left" vertical="center"/>
      <protection locked="0"/>
    </xf>
    <xf numFmtId="9" fontId="9" fillId="0" borderId="12" xfId="65" applyFont="1" applyBorder="1" applyAlignment="1" applyProtection="1">
      <alignment horizontal="center" vertical="center"/>
      <protection/>
    </xf>
    <xf numFmtId="173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Alignment="1">
      <alignment horizontal="center" vertical="center"/>
      <protection/>
    </xf>
    <xf numFmtId="49" fontId="11" fillId="0" borderId="0" xfId="36" applyNumberFormat="1" applyFont="1" applyFill="1" applyAlignment="1">
      <alignment horizontal="center" vertical="center"/>
      <protection/>
    </xf>
    <xf numFmtId="0" fontId="11" fillId="0" borderId="0" xfId="36" applyFont="1" applyFill="1" applyAlignment="1">
      <alignment horizontal="left" vertical="center"/>
      <protection/>
    </xf>
    <xf numFmtId="172" fontId="11" fillId="0" borderId="0" xfId="36" applyNumberFormat="1" applyFont="1" applyFill="1" applyAlignment="1">
      <alignment horizontal="left" vertical="center"/>
      <protection/>
    </xf>
    <xf numFmtId="0" fontId="11" fillId="0" borderId="0" xfId="36" applyNumberFormat="1" applyFont="1" applyFill="1" applyAlignment="1">
      <alignment horizontal="left" vertical="center"/>
      <protection/>
    </xf>
    <xf numFmtId="0" fontId="11" fillId="0" borderId="0" xfId="60" applyNumberFormat="1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173" fontId="11" fillId="0" borderId="0" xfId="60" applyNumberFormat="1" applyFont="1" applyAlignment="1">
      <alignment horizontal="left" vertical="center"/>
      <protection/>
    </xf>
    <xf numFmtId="173" fontId="9" fillId="0" borderId="0" xfId="60" applyNumberFormat="1" applyFont="1" applyAlignment="1">
      <alignment horizontal="left" vertical="center"/>
      <protection/>
    </xf>
    <xf numFmtId="173" fontId="11" fillId="0" borderId="0" xfId="60" applyNumberFormat="1" applyFont="1" applyAlignment="1">
      <alignment horizontal="center" vertical="center"/>
      <protection/>
    </xf>
    <xf numFmtId="0" fontId="11" fillId="0" borderId="0" xfId="60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vertical="center"/>
    </xf>
    <xf numFmtId="173" fontId="9" fillId="0" borderId="0" xfId="0" applyNumberFormat="1" applyFont="1" applyAlignment="1">
      <alignment horizontal="left" vertical="center"/>
    </xf>
    <xf numFmtId="17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0" xfId="58" applyNumberFormat="1" applyFont="1" applyFill="1" applyAlignment="1">
      <alignment horizontal="center" vertical="center"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58" applyNumberFormat="1" applyFont="1" applyBorder="1" applyAlignment="1">
      <alignment horizontal="left" vertical="center"/>
      <protection/>
    </xf>
    <xf numFmtId="172" fontId="11" fillId="0" borderId="15" xfId="58" applyNumberFormat="1" applyFont="1" applyBorder="1" applyAlignment="1">
      <alignment horizontal="left" vertical="center"/>
      <protection/>
    </xf>
    <xf numFmtId="0" fontId="9" fillId="0" borderId="15" xfId="58" applyNumberFormat="1" applyFont="1" applyBorder="1" applyAlignment="1">
      <alignment horizontal="left" vertical="center"/>
      <protection/>
    </xf>
    <xf numFmtId="172" fontId="9" fillId="0" borderId="0" xfId="58" applyNumberFormat="1" applyFont="1" applyBorder="1" applyAlignment="1">
      <alignment horizontal="left" vertical="center"/>
      <protection/>
    </xf>
    <xf numFmtId="49" fontId="10" fillId="0" borderId="0" xfId="58" applyNumberFormat="1" applyFont="1" applyFill="1" applyAlignment="1">
      <alignment horizontal="left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left" vertical="center"/>
      <protection/>
    </xf>
    <xf numFmtId="172" fontId="11" fillId="0" borderId="0" xfId="58" applyNumberFormat="1" applyFont="1" applyBorder="1" applyAlignment="1">
      <alignment horizontal="left" vertical="center"/>
      <protection/>
    </xf>
    <xf numFmtId="0" fontId="11" fillId="0" borderId="17" xfId="58" applyFont="1" applyBorder="1" applyAlignment="1">
      <alignment horizontal="left" vertical="center"/>
      <protection/>
    </xf>
    <xf numFmtId="0" fontId="9" fillId="0" borderId="0" xfId="58" applyFont="1" applyAlignment="1">
      <alignment horizontal="left" vertical="center"/>
      <protection/>
    </xf>
    <xf numFmtId="0" fontId="11" fillId="0" borderId="17" xfId="58" applyNumberFormat="1" applyFont="1" applyBorder="1" applyAlignment="1">
      <alignment horizontal="left" vertical="center"/>
      <protection/>
    </xf>
    <xf numFmtId="0" fontId="9" fillId="0" borderId="0" xfId="58" applyNumberFormat="1" applyFont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9" fillId="0" borderId="11" xfId="58" applyNumberFormat="1" applyFont="1" applyBorder="1" applyAlignment="1">
      <alignment horizontal="left" vertical="center"/>
      <protection/>
    </xf>
    <xf numFmtId="172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Border="1" applyAlignment="1" applyProtection="1">
      <alignment vertical="center"/>
      <protection locked="0"/>
    </xf>
    <xf numFmtId="0" fontId="13" fillId="0" borderId="0" xfId="58" applyNumberFormat="1" applyFont="1" applyBorder="1" applyAlignment="1" applyProtection="1">
      <alignment horizontal="left" vertical="center"/>
      <protection locked="0"/>
    </xf>
    <xf numFmtId="0" fontId="13" fillId="0" borderId="0" xfId="58" applyNumberFormat="1" applyFont="1" applyAlignment="1" applyProtection="1">
      <alignment horizontal="left" vertical="center"/>
      <protection locked="0"/>
    </xf>
    <xf numFmtId="49" fontId="13" fillId="0" borderId="0" xfId="58" applyNumberFormat="1" applyFont="1" applyBorder="1" applyAlignment="1" applyProtection="1">
      <alignment horizontal="left" vertical="center"/>
      <protection locked="0"/>
    </xf>
    <xf numFmtId="172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60" applyNumberFormat="1" applyFont="1" applyBorder="1" applyAlignment="1" applyProtection="1">
      <alignment horizontal="center" vertical="center"/>
      <protection locked="0"/>
    </xf>
    <xf numFmtId="172" fontId="11" fillId="0" borderId="0" xfId="60" applyNumberFormat="1" applyFont="1" applyAlignment="1">
      <alignment horizontal="center" vertical="center"/>
      <protection/>
    </xf>
    <xf numFmtId="172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left" vertical="center"/>
      <protection locked="0"/>
    </xf>
    <xf numFmtId="172" fontId="11" fillId="0" borderId="0" xfId="58" applyNumberFormat="1" applyFont="1" applyAlignment="1" applyProtection="1">
      <alignment horizontal="left" vertical="center"/>
      <protection locked="0"/>
    </xf>
    <xf numFmtId="0" fontId="11" fillId="0" borderId="11" xfId="60" applyNumberFormat="1" applyFont="1" applyBorder="1" applyAlignment="1" applyProtection="1">
      <alignment horizontal="left" vertical="center"/>
      <protection locked="0"/>
    </xf>
    <xf numFmtId="0" fontId="9" fillId="0" borderId="11" xfId="60" applyNumberFormat="1" applyFont="1" applyBorder="1" applyAlignment="1" applyProtection="1">
      <alignment horizontal="center" vertical="center"/>
      <protection locked="0"/>
    </xf>
    <xf numFmtId="0" fontId="11" fillId="0" borderId="11" xfId="60" applyFont="1" applyBorder="1" applyAlignment="1" applyProtection="1">
      <alignment horizontal="center" vertical="center"/>
      <protection locked="0"/>
    </xf>
    <xf numFmtId="9" fontId="9" fillId="0" borderId="12" xfId="60" applyNumberFormat="1" applyFont="1" applyBorder="1" applyAlignment="1" applyProtection="1">
      <alignment horizontal="center" vertical="center"/>
      <protection locked="0"/>
    </xf>
    <xf numFmtId="0" fontId="11" fillId="43" borderId="12" xfId="60" applyNumberFormat="1" applyFont="1" applyFill="1" applyBorder="1" applyAlignment="1" applyProtection="1">
      <alignment horizontal="center" vertical="center"/>
      <protection locked="0"/>
    </xf>
    <xf numFmtId="49" fontId="11" fillId="0" borderId="0" xfId="36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73" fontId="9" fillId="0" borderId="0" xfId="58" applyNumberFormat="1" applyFont="1" applyAlignment="1">
      <alignment horizontal="right" vertical="center"/>
      <protection/>
    </xf>
    <xf numFmtId="0" fontId="11" fillId="0" borderId="0" xfId="58" applyFont="1" applyFill="1" applyAlignment="1">
      <alignment horizontal="left" vertical="center"/>
      <protection/>
    </xf>
    <xf numFmtId="9" fontId="9" fillId="0" borderId="12" xfId="65" applyFont="1" applyBorder="1" applyAlignment="1" applyProtection="1">
      <alignment horizontal="center" vertical="center"/>
      <protection locked="0"/>
    </xf>
    <xf numFmtId="173" fontId="9" fillId="0" borderId="0" xfId="60" applyNumberFormat="1" applyFont="1" applyAlignment="1">
      <alignment horizontal="right" vertical="center"/>
      <protection/>
    </xf>
    <xf numFmtId="173" fontId="11" fillId="0" borderId="0" xfId="0" applyNumberFormat="1" applyFont="1" applyAlignment="1">
      <alignment horizontal="left" vertical="center"/>
    </xf>
    <xf numFmtId="173" fontId="9" fillId="0" borderId="0" xfId="0" applyNumberFormat="1" applyFont="1" applyAlignment="1">
      <alignment horizontal="right" vertical="center"/>
    </xf>
    <xf numFmtId="0" fontId="11" fillId="0" borderId="0" xfId="58" applyFont="1" applyAlignment="1">
      <alignment horizontal="center" vertical="center"/>
      <protection/>
    </xf>
    <xf numFmtId="0" fontId="10" fillId="0" borderId="0" xfId="58" applyNumberFormat="1" applyFont="1" applyAlignment="1">
      <alignment horizontal="left" vertical="center"/>
      <protection/>
    </xf>
    <xf numFmtId="172" fontId="11" fillId="0" borderId="17" xfId="58" applyNumberFormat="1" applyFont="1" applyBorder="1" applyAlignment="1">
      <alignment horizontal="left" vertical="center"/>
      <protection/>
    </xf>
    <xf numFmtId="0" fontId="11" fillId="0" borderId="0" xfId="60" applyFont="1" applyBorder="1" applyAlignment="1" applyProtection="1">
      <alignment horizontal="center" vertical="center"/>
      <protection locked="0"/>
    </xf>
    <xf numFmtId="0" fontId="11" fillId="0" borderId="0" xfId="36" applyNumberFormat="1" applyFont="1" applyFill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0" applyNumberFormat="1" applyFont="1" applyAlignment="1">
      <alignment vertical="center"/>
    </xf>
    <xf numFmtId="0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60" applyNumberFormat="1" applyFont="1" applyBorder="1" applyAlignment="1" applyProtection="1">
      <alignment horizontal="center" vertical="center"/>
      <protection locked="0"/>
    </xf>
    <xf numFmtId="0" fontId="14" fillId="0" borderId="12" xfId="3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44" borderId="10" xfId="0" applyFont="1" applyFill="1" applyBorder="1" applyAlignment="1" applyProtection="1">
      <alignment horizontal="center" vertical="center"/>
      <protection/>
    </xf>
    <xf numFmtId="9" fontId="11" fillId="0" borderId="10" xfId="65" applyFont="1" applyFill="1" applyBorder="1" applyAlignment="1" applyProtection="1">
      <alignment horizontal="center" vertical="center"/>
      <protection locked="0"/>
    </xf>
    <xf numFmtId="182" fontId="11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right" vertical="center"/>
      <protection/>
    </xf>
    <xf numFmtId="2" fontId="11" fillId="0" borderId="0" xfId="0" applyNumberFormat="1" applyFont="1" applyAlignment="1">
      <alignment vertical="center"/>
    </xf>
    <xf numFmtId="182" fontId="11" fillId="0" borderId="0" xfId="0" applyNumberFormat="1" applyFont="1" applyAlignment="1">
      <alignment vertical="center"/>
    </xf>
    <xf numFmtId="182" fontId="11" fillId="0" borderId="0" xfId="58" applyNumberFormat="1" applyFont="1" applyAlignment="1" applyProtection="1">
      <alignment horizontal="left" vertical="center"/>
      <protection locked="0"/>
    </xf>
    <xf numFmtId="0" fontId="15" fillId="45" borderId="10" xfId="0" applyFont="1" applyFill="1" applyBorder="1" applyAlignment="1" applyProtection="1">
      <alignment horizontal="center" vertical="center"/>
      <protection/>
    </xf>
    <xf numFmtId="9" fontId="11" fillId="0" borderId="0" xfId="0" applyNumberFormat="1" applyFont="1" applyAlignment="1" applyProtection="1">
      <alignment horizontal="left" vertical="center"/>
      <protection locked="0"/>
    </xf>
    <xf numFmtId="0" fontId="9" fillId="0" borderId="15" xfId="0" applyNumberFormat="1" applyFont="1" applyBorder="1" applyAlignment="1" applyProtection="1">
      <alignment vertical="center"/>
      <protection locked="0"/>
    </xf>
    <xf numFmtId="2" fontId="11" fillId="44" borderId="1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58" applyNumberFormat="1" applyFont="1" applyAlignment="1" applyProtection="1">
      <alignment horizontal="left" vertical="center"/>
      <protection locked="0"/>
    </xf>
    <xf numFmtId="0" fontId="9" fillId="34" borderId="0" xfId="58" applyNumberFormat="1" applyFont="1" applyFill="1" applyAlignment="1" applyProtection="1">
      <alignment horizontal="left" vertical="center"/>
      <protection/>
    </xf>
    <xf numFmtId="0" fontId="9" fillId="34" borderId="0" xfId="0" applyNumberFormat="1" applyFont="1" applyFill="1" applyAlignment="1" applyProtection="1">
      <alignment horizontal="left" vertical="center"/>
      <protection/>
    </xf>
    <xf numFmtId="0" fontId="11" fillId="37" borderId="18" xfId="58" applyNumberFormat="1" applyFont="1" applyFill="1" applyBorder="1" applyAlignment="1" applyProtection="1">
      <alignment horizontal="left" vertical="center"/>
      <protection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Border="1" applyAlignment="1" applyProtection="1">
      <alignment horizontal="center" vertical="center"/>
      <protection/>
    </xf>
    <xf numFmtId="172" fontId="11" fillId="40" borderId="12" xfId="34" applyNumberFormat="1" applyFont="1" applyFill="1" applyBorder="1" applyAlignment="1" applyProtection="1">
      <alignment vertical="center"/>
      <protection/>
    </xf>
    <xf numFmtId="0" fontId="11" fillId="36" borderId="12" xfId="34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72" fontId="11" fillId="0" borderId="0" xfId="0" applyNumberFormat="1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9" fontId="11" fillId="0" borderId="17" xfId="0" applyNumberFormat="1" applyFont="1" applyBorder="1" applyAlignment="1" applyProtection="1">
      <alignment horizontal="left" vertical="center"/>
      <protection locked="0"/>
    </xf>
    <xf numFmtId="172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10" xfId="58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4" fillId="0" borderId="0" xfId="34" applyNumberFormat="1" applyFont="1" applyFill="1" applyBorder="1" applyAlignment="1" applyProtection="1">
      <alignment horizontal="center" vertical="center"/>
      <protection locked="0"/>
    </xf>
    <xf numFmtId="49" fontId="11" fillId="0" borderId="0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60" applyNumberFormat="1" applyFont="1" applyBorder="1" applyAlignment="1" applyProtection="1">
      <alignment horizontal="center" vertical="center"/>
      <protection locked="0"/>
    </xf>
    <xf numFmtId="9" fontId="9" fillId="0" borderId="0" xfId="65" applyFont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49" fontId="11" fillId="0" borderId="0" xfId="61" applyNumberFormat="1" applyFont="1" applyAlignment="1">
      <alignment horizontal="left" vertical="center"/>
      <protection/>
    </xf>
    <xf numFmtId="0" fontId="11" fillId="0" borderId="0" xfId="61" applyNumberFormat="1" applyFont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49" fontId="11" fillId="0" borderId="0" xfId="59" applyNumberFormat="1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172" fontId="13" fillId="0" borderId="0" xfId="36" applyNumberFormat="1" applyFont="1" applyFill="1" applyAlignment="1" applyProtection="1">
      <alignment horizontal="left" vertical="center"/>
      <protection locked="0"/>
    </xf>
    <xf numFmtId="0" fontId="13" fillId="0" borderId="0" xfId="61" applyFont="1" applyAlignment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59" applyFont="1" applyBorder="1" applyAlignment="1">
      <alignment horizontal="left" vertical="center"/>
      <protection/>
    </xf>
    <xf numFmtId="0" fontId="11" fillId="0" borderId="0" xfId="61" applyFont="1" applyAlignment="1">
      <alignment horizontal="center"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11" fillId="0" borderId="0" xfId="36" applyFont="1" applyFill="1" applyAlignment="1" applyProtection="1">
      <alignment horizontal="left" vertical="center" shrinkToFit="1"/>
      <protection locked="0"/>
    </xf>
    <xf numFmtId="0" fontId="11" fillId="0" borderId="0" xfId="61" applyFont="1" applyAlignment="1">
      <alignment horizontal="left" vertical="center" shrinkToFit="1"/>
      <protection/>
    </xf>
    <xf numFmtId="0" fontId="11" fillId="0" borderId="0" xfId="61" applyNumberFormat="1" applyFont="1" applyAlignment="1">
      <alignment horizontal="left" vertical="center" shrinkToFit="1"/>
      <protection/>
    </xf>
    <xf numFmtId="0" fontId="11" fillId="0" borderId="12" xfId="60" applyFont="1" applyBorder="1" applyAlignment="1" applyProtection="1">
      <alignment horizontal="center" vertical="center"/>
      <protection locked="0"/>
    </xf>
    <xf numFmtId="0" fontId="17" fillId="0" borderId="0" xfId="6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182" fontId="17" fillId="0" borderId="0" xfId="60" applyNumberFormat="1" applyFont="1" applyAlignment="1" applyProtection="1">
      <alignment horizontal="center" vertical="center"/>
      <protection locked="0"/>
    </xf>
    <xf numFmtId="182" fontId="17" fillId="0" borderId="0" xfId="0" applyNumberFormat="1" applyFont="1" applyAlignment="1" applyProtection="1">
      <alignment horizontal="center" vertical="center"/>
      <protection locked="0"/>
    </xf>
    <xf numFmtId="0" fontId="9" fillId="0" borderId="0" xfId="36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173" fontId="11" fillId="0" borderId="10" xfId="0" applyNumberFormat="1" applyFont="1" applyBorder="1" applyAlignment="1" applyProtection="1">
      <alignment horizontal="center" vertical="center"/>
      <protection/>
    </xf>
    <xf numFmtId="172" fontId="11" fillId="0" borderId="0" xfId="58" applyNumberFormat="1" applyFont="1" applyBorder="1" applyAlignment="1">
      <alignment horizontal="center" vertical="center"/>
      <protection/>
    </xf>
    <xf numFmtId="49" fontId="10" fillId="0" borderId="0" xfId="58" applyNumberFormat="1" applyFont="1" applyFill="1" applyBorder="1" applyAlignment="1">
      <alignment horizontal="left" vertical="center"/>
      <protection/>
    </xf>
    <xf numFmtId="0" fontId="10" fillId="0" borderId="0" xfId="58" applyFont="1" applyBorder="1" applyAlignment="1">
      <alignment horizontal="left" vertical="center"/>
      <protection/>
    </xf>
    <xf numFmtId="0" fontId="9" fillId="0" borderId="0" xfId="58" applyFont="1" applyBorder="1" applyAlignment="1">
      <alignment horizontal="center" vertical="center"/>
      <protection/>
    </xf>
    <xf numFmtId="182" fontId="11" fillId="0" borderId="0" xfId="58" applyNumberFormat="1" applyFont="1" applyBorder="1" applyAlignment="1">
      <alignment horizontal="left" vertical="center"/>
      <protection/>
    </xf>
    <xf numFmtId="49" fontId="11" fillId="0" borderId="0" xfId="58" applyNumberFormat="1" applyFont="1" applyFill="1" applyBorder="1" applyAlignment="1">
      <alignment horizontal="center" vertical="center"/>
      <protection/>
    </xf>
    <xf numFmtId="49" fontId="11" fillId="0" borderId="0" xfId="58" applyNumberFormat="1" applyFont="1" applyBorder="1" applyAlignment="1">
      <alignment horizontal="center" vertical="center"/>
      <protection/>
    </xf>
    <xf numFmtId="172" fontId="9" fillId="0" borderId="0" xfId="0" applyNumberFormat="1" applyFont="1" applyAlignment="1" applyProtection="1">
      <alignment horizontal="left" vertical="center"/>
      <protection locked="0"/>
    </xf>
    <xf numFmtId="172" fontId="9" fillId="0" borderId="0" xfId="0" applyNumberFormat="1" applyFont="1" applyAlignment="1">
      <alignment horizontal="center" vertical="center"/>
    </xf>
    <xf numFmtId="0" fontId="9" fillId="0" borderId="0" xfId="61" applyFont="1" applyAlignment="1">
      <alignment horizontal="right" vertical="center" shrinkToFit="1"/>
      <protection/>
    </xf>
    <xf numFmtId="0" fontId="9" fillId="0" borderId="0" xfId="0" applyFont="1" applyAlignment="1">
      <alignment horizontal="right" vertical="center"/>
    </xf>
    <xf numFmtId="172" fontId="11" fillId="0" borderId="0" xfId="61" applyNumberFormat="1" applyFont="1" applyAlignment="1">
      <alignment horizontal="center" vertical="center"/>
      <protection/>
    </xf>
    <xf numFmtId="172" fontId="11" fillId="0" borderId="0" xfId="59" applyNumberFormat="1" applyFont="1" applyBorder="1" applyAlignment="1">
      <alignment horizontal="center" vertical="center"/>
      <protection/>
    </xf>
    <xf numFmtId="182" fontId="11" fillId="0" borderId="0" xfId="0" applyNumberFormat="1" applyFont="1" applyAlignment="1" applyProtection="1">
      <alignment horizontal="right" vertical="center"/>
      <protection locked="0"/>
    </xf>
    <xf numFmtId="182" fontId="11" fillId="0" borderId="0" xfId="0" applyNumberFormat="1" applyFont="1" applyAlignment="1">
      <alignment horizontal="right" vertical="center"/>
    </xf>
    <xf numFmtId="0" fontId="9" fillId="0" borderId="0" xfId="0" applyFont="1" applyAlignment="1" applyProtection="1">
      <alignment horizontal="left" vertical="center"/>
      <protection locked="0"/>
    </xf>
    <xf numFmtId="182" fontId="9" fillId="0" borderId="0" xfId="0" applyNumberFormat="1" applyFont="1" applyAlignment="1" applyProtection="1">
      <alignment horizontal="left" vertical="center"/>
      <protection locked="0"/>
    </xf>
    <xf numFmtId="182" fontId="9" fillId="0" borderId="0" xfId="0" applyNumberFormat="1" applyFont="1" applyAlignment="1">
      <alignment horizontal="left" vertical="center"/>
    </xf>
    <xf numFmtId="182" fontId="17" fillId="0" borderId="0" xfId="58" applyNumberFormat="1" applyFont="1" applyAlignment="1">
      <alignment horizontal="center" vertical="center"/>
      <protection/>
    </xf>
    <xf numFmtId="182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_st" xfId="33"/>
    <cellStyle name="Normal_NoIac" xfId="34"/>
    <cellStyle name="Normal_ÑòÎáç" xfId="35"/>
    <cellStyle name="Normal_solo-99" xfId="36"/>
    <cellStyle name="TeamNameSty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Appendix3" xfId="57"/>
    <cellStyle name="Обычный_COMBI_JUN" xfId="58"/>
    <cellStyle name="Обычный_RUS Team" xfId="59"/>
    <cellStyle name="Обычный_SOLO_JUN" xfId="60"/>
    <cellStyle name="Обычный_TEAM_JU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52</xdr:row>
      <xdr:rowOff>38100</xdr:rowOff>
    </xdr:from>
    <xdr:ext cx="561975" cy="495300"/>
    <xdr:sp>
      <xdr:nvSpPr>
        <xdr:cNvPr id="1" name="AutoShape 51"/>
        <xdr:cNvSpPr>
          <a:spLocks/>
        </xdr:cNvSpPr>
      </xdr:nvSpPr>
      <xdr:spPr>
        <a:xfrm>
          <a:off x="1066800" y="10229850"/>
          <a:ext cx="561975" cy="495300"/>
        </a:xfrm>
        <a:prstGeom prst="downArrow">
          <a:avLst>
            <a:gd name="adj1" fmla="val -5717"/>
            <a:gd name="adj2" fmla="val -23685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7;&#1086;&#1088;&#1077;&#1074;&#1085;&#1086;&#1074;&#1072;&#1085;&#1080;&#1103;%2011.04\&#1057;&#1086;&#1088;&#1077;&#1074;&#1085;&#1086;&#1074;&#1072;&#1085;&#1080;&#1103;\SYN_SWIMM_r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definedNames>
      <definedName name="sn_val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4"/>
  <sheetViews>
    <sheetView zoomScale="75" zoomScaleNormal="75" zoomScalePageLayoutView="0" workbookViewId="0" topLeftCell="A6">
      <pane xSplit="18" topLeftCell="S1" activePane="topRight" state="frozen"/>
      <selection pane="topLeft" activeCell="I32" sqref="I32"/>
      <selection pane="topRight" activeCell="AM35" sqref="AM35:AM39"/>
    </sheetView>
  </sheetViews>
  <sheetFormatPr defaultColWidth="9.125" defaultRowHeight="12.75"/>
  <cols>
    <col min="1" max="1" width="9.125" style="121" customWidth="1"/>
    <col min="2" max="2" width="5.375" style="122" customWidth="1"/>
    <col min="3" max="3" width="5.50390625" style="123" customWidth="1"/>
    <col min="4" max="4" width="7.00390625" style="124" bestFit="1" customWidth="1"/>
    <col min="5" max="7" width="5.625" style="124" customWidth="1"/>
    <col min="8" max="8" width="6.375" style="123" customWidth="1"/>
    <col min="9" max="10" width="7.625" style="124" customWidth="1"/>
    <col min="11" max="11" width="6.50390625" style="124" customWidth="1"/>
    <col min="12" max="14" width="5.375" style="124" customWidth="1"/>
    <col min="15" max="15" width="6.50390625" style="121" customWidth="1"/>
    <col min="16" max="16" width="4.375" style="123" bestFit="1" customWidth="1"/>
    <col min="17" max="17" width="2.875" style="123" customWidth="1"/>
    <col min="18" max="18" width="3.625" style="124" customWidth="1"/>
    <col min="19" max="19" width="5.50390625" style="123" customWidth="1"/>
    <col min="20" max="20" width="5.375" style="123" bestFit="1" customWidth="1"/>
    <col min="21" max="21" width="10.00390625" style="123" hidden="1" customWidth="1"/>
    <col min="22" max="22" width="9.875" style="121" hidden="1" customWidth="1"/>
    <col min="23" max="23" width="10.00390625" style="122" hidden="1" customWidth="1"/>
    <col min="24" max="25" width="9.125" style="122" hidden="1" customWidth="1"/>
    <col min="26" max="28" width="9.125" style="121" hidden="1" customWidth="1"/>
    <col min="29" max="29" width="9.125" style="125" hidden="1" customWidth="1"/>
    <col min="30" max="31" width="9.125" style="121" hidden="1" customWidth="1"/>
    <col min="32" max="32" width="11.00390625" style="121" hidden="1" customWidth="1"/>
    <col min="33" max="33" width="5.625" style="121" customWidth="1"/>
    <col min="34" max="37" width="10.50390625" style="122" customWidth="1"/>
    <col min="38" max="38" width="9.125" style="153" customWidth="1"/>
    <col min="39" max="42" width="10.50390625" style="153" customWidth="1"/>
    <col min="43" max="16384" width="9.125" style="124" customWidth="1"/>
  </cols>
  <sheetData>
    <row r="1" spans="1:42" s="3" customFormat="1" ht="16.5" customHeight="1">
      <c r="A1" s="22"/>
      <c r="B1" s="1" t="s">
        <v>95</v>
      </c>
      <c r="O1" s="22"/>
      <c r="Q1" s="4"/>
      <c r="R1" s="23"/>
      <c r="S1" s="4"/>
      <c r="T1" s="4"/>
      <c r="U1" s="4"/>
      <c r="V1" s="9"/>
      <c r="W1" s="9"/>
      <c r="X1" s="9"/>
      <c r="Y1" s="9"/>
      <c r="Z1" s="9"/>
      <c r="AA1" s="4"/>
      <c r="AB1" s="4"/>
      <c r="AD1" s="4"/>
      <c r="AE1" s="4"/>
      <c r="AF1" s="9"/>
      <c r="AG1" s="4"/>
      <c r="AH1" s="4"/>
      <c r="AI1" s="9"/>
      <c r="AJ1" s="9"/>
      <c r="AK1" s="9"/>
      <c r="AL1" s="4"/>
      <c r="AM1" s="4"/>
      <c r="AN1" s="4"/>
      <c r="AO1" s="4"/>
      <c r="AP1" s="4"/>
    </row>
    <row r="2" spans="1:42" s="3" customFormat="1" ht="16.5" customHeight="1">
      <c r="A2" s="22"/>
      <c r="B2" s="2" t="s">
        <v>48</v>
      </c>
      <c r="O2" s="22"/>
      <c r="Q2" s="4"/>
      <c r="R2" s="23"/>
      <c r="S2" s="4"/>
      <c r="T2" s="2" t="s">
        <v>35</v>
      </c>
      <c r="V2" s="9"/>
      <c r="W2" s="9"/>
      <c r="X2" s="24" t="b">
        <v>1</v>
      </c>
      <c r="Y2" s="9"/>
      <c r="AA2" s="4"/>
      <c r="AB2" s="4"/>
      <c r="AD2" s="4"/>
      <c r="AE2" s="4"/>
      <c r="AF2" s="9"/>
      <c r="AG2" s="4"/>
      <c r="AH2" s="4"/>
      <c r="AI2" s="25"/>
      <c r="AJ2" s="9"/>
      <c r="AK2" s="9"/>
      <c r="AL2" s="4"/>
      <c r="AM2" s="4"/>
      <c r="AN2" s="21" t="s">
        <v>125</v>
      </c>
      <c r="AO2" s="4"/>
      <c r="AP2" s="69"/>
    </row>
    <row r="3" spans="1:42" s="3" customFormat="1" ht="16.5" customHeight="1">
      <c r="A3" s="22"/>
      <c r="B3" s="4" t="s">
        <v>25</v>
      </c>
      <c r="O3" s="22"/>
      <c r="Q3" s="4"/>
      <c r="R3" s="23"/>
      <c r="S3" s="4"/>
      <c r="V3" s="9"/>
      <c r="W3" s="9"/>
      <c r="X3" s="24" t="s">
        <v>155</v>
      </c>
      <c r="Y3" s="9"/>
      <c r="AA3" s="4"/>
      <c r="AB3" s="4"/>
      <c r="AD3" s="4"/>
      <c r="AE3" s="4"/>
      <c r="AF3" s="9"/>
      <c r="AG3" s="4"/>
      <c r="AH3" s="4"/>
      <c r="AI3" s="273" t="s">
        <v>43</v>
      </c>
      <c r="AJ3" s="9"/>
      <c r="AK3" s="9"/>
      <c r="AL3" s="4"/>
      <c r="AM3" s="4"/>
      <c r="AN3" s="273" t="s">
        <v>46</v>
      </c>
      <c r="AO3" s="9"/>
      <c r="AP3" s="268"/>
    </row>
    <row r="4" spans="1:42" s="3" customFormat="1" ht="16.5" customHeight="1">
      <c r="A4" s="22"/>
      <c r="B4" s="4"/>
      <c r="O4" s="22"/>
      <c r="S4" s="26"/>
      <c r="T4" s="4">
        <v>1</v>
      </c>
      <c r="V4" s="27"/>
      <c r="W4" s="9"/>
      <c r="X4" s="9"/>
      <c r="Y4" s="9"/>
      <c r="Z4" s="6"/>
      <c r="AA4" s="4"/>
      <c r="AB4" s="4"/>
      <c r="AD4" s="4"/>
      <c r="AE4" s="4"/>
      <c r="AF4" s="9"/>
      <c r="AG4" s="4"/>
      <c r="AH4" s="29" t="s">
        <v>111</v>
      </c>
      <c r="AI4" s="28" t="s">
        <v>159</v>
      </c>
      <c r="AJ4" s="28"/>
      <c r="AK4" s="9" t="s">
        <v>50</v>
      </c>
      <c r="AL4" s="4"/>
      <c r="AM4" s="29" t="s">
        <v>111</v>
      </c>
      <c r="AN4" s="28"/>
      <c r="AO4" s="28"/>
      <c r="AP4" s="9" t="s">
        <v>50</v>
      </c>
    </row>
    <row r="5" spans="1:42" s="3" customFormat="1" ht="16.5" customHeight="1">
      <c r="A5" s="22"/>
      <c r="B5" s="2" t="s">
        <v>24</v>
      </c>
      <c r="O5" s="22"/>
      <c r="Q5" s="4"/>
      <c r="R5" s="23"/>
      <c r="S5" s="30"/>
      <c r="T5" s="4">
        <v>2</v>
      </c>
      <c r="V5" s="9"/>
      <c r="W5" s="9"/>
      <c r="X5" s="9"/>
      <c r="Y5" s="9"/>
      <c r="Z5" s="9"/>
      <c r="AA5" s="4"/>
      <c r="AB5" s="4"/>
      <c r="AD5" s="4"/>
      <c r="AE5" s="4"/>
      <c r="AF5" s="9"/>
      <c r="AG5" s="4"/>
      <c r="AH5" s="29" t="s">
        <v>112</v>
      </c>
      <c r="AI5" s="28"/>
      <c r="AJ5" s="28"/>
      <c r="AK5" s="9" t="s">
        <v>51</v>
      </c>
      <c r="AL5" s="4"/>
      <c r="AM5" s="29" t="s">
        <v>112</v>
      </c>
      <c r="AN5" s="28"/>
      <c r="AO5" s="28"/>
      <c r="AP5" s="9" t="s">
        <v>51</v>
      </c>
    </row>
    <row r="6" spans="1:42" s="3" customFormat="1" ht="16.5" customHeight="1">
      <c r="A6" s="22"/>
      <c r="B6" s="1" t="s">
        <v>26</v>
      </c>
      <c r="O6" s="22"/>
      <c r="R6" s="23"/>
      <c r="S6" s="31"/>
      <c r="T6" s="4">
        <v>3</v>
      </c>
      <c r="V6" s="9"/>
      <c r="W6" s="9"/>
      <c r="X6" s="9"/>
      <c r="Y6" s="9"/>
      <c r="Z6" s="9"/>
      <c r="AA6" s="4"/>
      <c r="AB6" s="4"/>
      <c r="AD6" s="4"/>
      <c r="AE6" s="4"/>
      <c r="AF6" s="9"/>
      <c r="AG6" s="4"/>
      <c r="AH6" s="29" t="s">
        <v>113</v>
      </c>
      <c r="AI6" s="28" t="s">
        <v>160</v>
      </c>
      <c r="AJ6" s="28"/>
      <c r="AK6" s="9" t="s">
        <v>52</v>
      </c>
      <c r="AL6" s="4"/>
      <c r="AM6" s="29" t="s">
        <v>113</v>
      </c>
      <c r="AN6" s="28"/>
      <c r="AO6" s="28"/>
      <c r="AP6" s="9" t="s">
        <v>52</v>
      </c>
    </row>
    <row r="7" spans="1:42" s="3" customFormat="1" ht="16.5" customHeight="1">
      <c r="A7" s="22"/>
      <c r="B7" s="7"/>
      <c r="C7" s="32" t="s">
        <v>16</v>
      </c>
      <c r="D7" s="33"/>
      <c r="E7" s="33"/>
      <c r="F7" s="33"/>
      <c r="G7" s="33"/>
      <c r="H7" s="34"/>
      <c r="I7" s="35"/>
      <c r="J7" s="36"/>
      <c r="K7" s="36"/>
      <c r="L7" s="37"/>
      <c r="M7" s="37"/>
      <c r="N7" s="38"/>
      <c r="O7" s="36"/>
      <c r="P7" s="39"/>
      <c r="Q7" s="39"/>
      <c r="R7" s="23"/>
      <c r="S7" s="40"/>
      <c r="T7" s="4">
        <v>4</v>
      </c>
      <c r="V7" s="9"/>
      <c r="W7" s="9"/>
      <c r="X7" s="9"/>
      <c r="Y7" s="9"/>
      <c r="AB7" s="4"/>
      <c r="AD7" s="4"/>
      <c r="AE7" s="4"/>
      <c r="AF7" s="9"/>
      <c r="AG7" s="4"/>
      <c r="AH7" s="29" t="s">
        <v>114</v>
      </c>
      <c r="AI7" s="28"/>
      <c r="AJ7" s="28"/>
      <c r="AK7" s="9" t="s">
        <v>53</v>
      </c>
      <c r="AL7" s="4"/>
      <c r="AM7" s="29" t="s">
        <v>114</v>
      </c>
      <c r="AN7" s="28"/>
      <c r="AO7" s="28"/>
      <c r="AP7" s="9" t="s">
        <v>53</v>
      </c>
    </row>
    <row r="8" spans="1:42" s="3" customFormat="1" ht="16.5" customHeight="1">
      <c r="A8" s="22"/>
      <c r="B8" s="4"/>
      <c r="C8" s="26" t="s">
        <v>18</v>
      </c>
      <c r="D8" s="33"/>
      <c r="E8" s="33"/>
      <c r="F8" s="33"/>
      <c r="G8" s="33"/>
      <c r="H8" s="41">
        <v>90</v>
      </c>
      <c r="I8" s="42" t="s">
        <v>20</v>
      </c>
      <c r="J8" s="33"/>
      <c r="K8" s="33"/>
      <c r="L8" s="33"/>
      <c r="M8" s="33"/>
      <c r="N8" s="39"/>
      <c r="O8" s="43"/>
      <c r="P8" s="41">
        <v>90</v>
      </c>
      <c r="Q8" s="44" t="s">
        <v>2</v>
      </c>
      <c r="R8" s="23"/>
      <c r="S8" s="45"/>
      <c r="T8" s="4">
        <v>5</v>
      </c>
      <c r="V8" s="9"/>
      <c r="W8" s="9"/>
      <c r="X8" s="9"/>
      <c r="Y8" s="9"/>
      <c r="AB8" s="4"/>
      <c r="AD8" s="4"/>
      <c r="AE8" s="4"/>
      <c r="AF8" s="9"/>
      <c r="AG8" s="4"/>
      <c r="AH8" s="29" t="s">
        <v>102</v>
      </c>
      <c r="AI8" s="28"/>
      <c r="AJ8" s="28"/>
      <c r="AK8" s="9" t="s">
        <v>103</v>
      </c>
      <c r="AL8" s="4"/>
      <c r="AM8" s="29" t="s">
        <v>102</v>
      </c>
      <c r="AN8" s="28"/>
      <c r="AO8" s="28"/>
      <c r="AP8" s="9" t="s">
        <v>103</v>
      </c>
    </row>
    <row r="9" spans="1:42" s="3" customFormat="1" ht="16.5" customHeight="1">
      <c r="A9" s="22"/>
      <c r="B9" s="4"/>
      <c r="C9" s="26" t="s">
        <v>19</v>
      </c>
      <c r="D9" s="33"/>
      <c r="E9" s="33"/>
      <c r="F9" s="33"/>
      <c r="G9" s="33"/>
      <c r="H9" s="41">
        <v>90</v>
      </c>
      <c r="I9" s="42"/>
      <c r="J9" s="33"/>
      <c r="K9" s="33"/>
      <c r="L9" s="33"/>
      <c r="M9" s="33"/>
      <c r="N9" s="39"/>
      <c r="O9" s="43"/>
      <c r="P9" s="41"/>
      <c r="Q9" s="44"/>
      <c r="R9" s="23"/>
      <c r="S9" s="46"/>
      <c r="T9" s="4">
        <v>6</v>
      </c>
      <c r="V9" s="9"/>
      <c r="W9" s="9"/>
      <c r="X9" s="9"/>
      <c r="Y9" s="9"/>
      <c r="Z9" s="4"/>
      <c r="AA9" s="4"/>
      <c r="AB9" s="4"/>
      <c r="AD9" s="4"/>
      <c r="AE9" s="4"/>
      <c r="AF9" s="9"/>
      <c r="AG9" s="4"/>
      <c r="AH9" s="29" t="s">
        <v>102</v>
      </c>
      <c r="AI9" s="28"/>
      <c r="AJ9" s="28"/>
      <c r="AK9" s="9" t="s">
        <v>103</v>
      </c>
      <c r="AL9" s="4"/>
      <c r="AM9" s="29" t="s">
        <v>102</v>
      </c>
      <c r="AN9" s="28"/>
      <c r="AO9" s="28"/>
      <c r="AP9" s="9" t="s">
        <v>103</v>
      </c>
    </row>
    <row r="10" spans="1:42" s="3" customFormat="1" ht="16.5" customHeight="1">
      <c r="A10" s="48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0"/>
      <c r="Q10" s="50"/>
      <c r="R10" s="52"/>
      <c r="V10" s="9"/>
      <c r="W10" s="9"/>
      <c r="X10" s="9"/>
      <c r="Y10" s="9"/>
      <c r="Z10" s="4"/>
      <c r="AA10" s="4"/>
      <c r="AB10" s="4"/>
      <c r="AD10" s="4"/>
      <c r="AE10" s="4"/>
      <c r="AF10" s="9"/>
      <c r="AG10" s="4"/>
      <c r="AH10" s="29" t="s">
        <v>102</v>
      </c>
      <c r="AI10" s="28"/>
      <c r="AJ10" s="28"/>
      <c r="AK10" s="9" t="s">
        <v>103</v>
      </c>
      <c r="AL10" s="4"/>
      <c r="AM10" s="29" t="s">
        <v>102</v>
      </c>
      <c r="AN10" s="28"/>
      <c r="AO10" s="28"/>
      <c r="AP10" s="9" t="s">
        <v>103</v>
      </c>
    </row>
    <row r="11" spans="1:42" s="3" customFormat="1" ht="16.5" customHeight="1" thickBot="1">
      <c r="A11" s="22"/>
      <c r="B11" s="4"/>
      <c r="C11" s="32" t="s">
        <v>28</v>
      </c>
      <c r="D11" s="33"/>
      <c r="E11" s="33"/>
      <c r="F11" s="33"/>
      <c r="G11" s="33"/>
      <c r="H11" s="56"/>
      <c r="I11" s="57"/>
      <c r="J11" s="58"/>
      <c r="K11" s="58"/>
      <c r="L11" s="58"/>
      <c r="M11" s="58"/>
      <c r="N11" s="59"/>
      <c r="O11" s="60"/>
      <c r="P11" s="56"/>
      <c r="Q11" s="61"/>
      <c r="R11" s="23"/>
      <c r="U11" s="8" t="s">
        <v>38</v>
      </c>
      <c r="V11" s="5"/>
      <c r="W11" s="11"/>
      <c r="X11" s="9"/>
      <c r="Y11" s="9"/>
      <c r="Z11" s="4"/>
      <c r="AA11" s="4"/>
      <c r="AB11" s="4"/>
      <c r="AD11" s="4"/>
      <c r="AE11" s="4"/>
      <c r="AF11" s="9"/>
      <c r="AG11" s="4"/>
      <c r="AH11" s="4"/>
      <c r="AI11" s="9"/>
      <c r="AJ11" s="9"/>
      <c r="AK11" s="9"/>
      <c r="AL11" s="4"/>
      <c r="AM11" s="4"/>
      <c r="AN11" s="9"/>
      <c r="AO11" s="9"/>
      <c r="AP11" s="4"/>
    </row>
    <row r="12" spans="1:42" s="3" customFormat="1" ht="16.5" customHeight="1" thickBot="1">
      <c r="A12" s="22"/>
      <c r="B12" s="4"/>
      <c r="C12" s="26" t="s">
        <v>29</v>
      </c>
      <c r="D12" s="33"/>
      <c r="E12" s="33"/>
      <c r="F12" s="33"/>
      <c r="G12" s="33"/>
      <c r="H12" s="41">
        <v>92</v>
      </c>
      <c r="I12" s="42" t="s">
        <v>34</v>
      </c>
      <c r="J12" s="33"/>
      <c r="K12" s="33"/>
      <c r="L12" s="33"/>
      <c r="M12" s="33"/>
      <c r="N12" s="39"/>
      <c r="O12" s="43"/>
      <c r="P12" s="41">
        <v>91</v>
      </c>
      <c r="Q12" s="44" t="s">
        <v>2</v>
      </c>
      <c r="R12" s="23"/>
      <c r="S12" s="4"/>
      <c r="U12" s="8" t="s">
        <v>39</v>
      </c>
      <c r="V12" s="5"/>
      <c r="W12" s="11"/>
      <c r="X12" s="9"/>
      <c r="Y12" s="9"/>
      <c r="AB12" s="4"/>
      <c r="AD12" s="4"/>
      <c r="AE12" s="4"/>
      <c r="AF12" s="9"/>
      <c r="AG12" s="4" t="s">
        <v>109</v>
      </c>
      <c r="AH12" s="273" t="s">
        <v>104</v>
      </c>
      <c r="AI12" s="278" t="s">
        <v>66</v>
      </c>
      <c r="AJ12" s="47" t="s">
        <v>42</v>
      </c>
      <c r="AK12" s="300" t="s">
        <v>96</v>
      </c>
      <c r="AL12" s="4"/>
      <c r="AM12" s="273" t="s">
        <v>104</v>
      </c>
      <c r="AN12" s="277" t="s">
        <v>56</v>
      </c>
      <c r="AO12" s="47" t="s">
        <v>42</v>
      </c>
      <c r="AP12" s="300" t="s">
        <v>101</v>
      </c>
    </row>
    <row r="13" spans="1:42" s="3" customFormat="1" ht="16.5" customHeight="1">
      <c r="A13" s="22"/>
      <c r="B13" s="4"/>
      <c r="C13" s="26" t="s">
        <v>31</v>
      </c>
      <c r="D13" s="33"/>
      <c r="E13" s="33"/>
      <c r="F13" s="33"/>
      <c r="G13" s="33"/>
      <c r="H13" s="41">
        <v>92</v>
      </c>
      <c r="I13" s="42"/>
      <c r="J13" s="33"/>
      <c r="K13" s="33"/>
      <c r="L13" s="33"/>
      <c r="M13" s="33"/>
      <c r="N13" s="39"/>
      <c r="O13" s="43"/>
      <c r="P13" s="41"/>
      <c r="Q13" s="44"/>
      <c r="R13" s="23"/>
      <c r="S13" s="4"/>
      <c r="U13" s="62"/>
      <c r="V13" s="11" t="b">
        <v>1</v>
      </c>
      <c r="W13" s="11"/>
      <c r="X13" s="9"/>
      <c r="Y13" s="9"/>
      <c r="AB13" s="4"/>
      <c r="AD13" s="4"/>
      <c r="AE13" s="4"/>
      <c r="AF13" s="9"/>
      <c r="AG13" s="53">
        <v>1</v>
      </c>
      <c r="AH13" s="28" t="s">
        <v>161</v>
      </c>
      <c r="AI13" s="275"/>
      <c r="AJ13" s="55"/>
      <c r="AK13" s="28"/>
      <c r="AL13" s="53">
        <v>1</v>
      </c>
      <c r="AM13" s="28" t="s">
        <v>161</v>
      </c>
      <c r="AN13" s="275"/>
      <c r="AO13" s="55"/>
      <c r="AP13" s="28"/>
    </row>
    <row r="14" spans="1:42" s="3" customFormat="1" ht="16.5" customHeight="1">
      <c r="A14" s="22"/>
      <c r="B14" s="7"/>
      <c r="C14" s="26" t="s">
        <v>30</v>
      </c>
      <c r="D14" s="33"/>
      <c r="E14" s="33"/>
      <c r="F14" s="33"/>
      <c r="G14" s="33"/>
      <c r="H14" s="41">
        <v>90</v>
      </c>
      <c r="I14" s="42" t="s">
        <v>2</v>
      </c>
      <c r="J14" s="33"/>
      <c r="K14" s="33"/>
      <c r="L14" s="33"/>
      <c r="M14" s="33"/>
      <c r="N14" s="39"/>
      <c r="O14" s="43"/>
      <c r="P14" s="41"/>
      <c r="Q14" s="44"/>
      <c r="R14" s="23"/>
      <c r="S14" s="5"/>
      <c r="U14" s="62"/>
      <c r="W14" s="11"/>
      <c r="X14" s="9"/>
      <c r="Y14" s="9"/>
      <c r="Z14" s="4"/>
      <c r="AA14" s="4"/>
      <c r="AB14" s="4"/>
      <c r="AD14" s="4"/>
      <c r="AE14" s="4"/>
      <c r="AF14" s="9"/>
      <c r="AG14" s="53">
        <v>2</v>
      </c>
      <c r="AH14" s="28" t="s">
        <v>162</v>
      </c>
      <c r="AI14" s="54"/>
      <c r="AJ14" s="55"/>
      <c r="AK14" s="28"/>
      <c r="AL14" s="53">
        <v>2</v>
      </c>
      <c r="AM14" s="28" t="s">
        <v>162</v>
      </c>
      <c r="AN14" s="54"/>
      <c r="AO14" s="55"/>
      <c r="AP14" s="28"/>
    </row>
    <row r="15" spans="1:43" s="12" customFormat="1" ht="16.5" customHeight="1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5"/>
      <c r="Q15" s="65"/>
      <c r="R15" s="52"/>
      <c r="S15" s="5"/>
      <c r="U15" s="10" t="s">
        <v>36</v>
      </c>
      <c r="W15" s="67"/>
      <c r="X15" s="67"/>
      <c r="Y15" s="67"/>
      <c r="Z15" s="4"/>
      <c r="AA15" s="4"/>
      <c r="AB15" s="5"/>
      <c r="AC15" s="5"/>
      <c r="AD15" s="5"/>
      <c r="AE15" s="5"/>
      <c r="AF15" s="11"/>
      <c r="AG15" s="53">
        <v>3</v>
      </c>
      <c r="AH15" s="28" t="s">
        <v>163</v>
      </c>
      <c r="AI15" s="54"/>
      <c r="AJ15" s="55"/>
      <c r="AK15" s="28"/>
      <c r="AL15" s="53">
        <v>3</v>
      </c>
      <c r="AM15" s="28" t="s">
        <v>163</v>
      </c>
      <c r="AN15" s="54"/>
      <c r="AO15" s="55"/>
      <c r="AP15" s="28"/>
      <c r="AQ15" s="3"/>
    </row>
    <row r="16" spans="1:43" s="12" customFormat="1" ht="16.5" customHeight="1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5"/>
      <c r="Q16" s="65"/>
      <c r="R16" s="52"/>
      <c r="S16" s="5"/>
      <c r="V16" s="12" t="b">
        <v>0</v>
      </c>
      <c r="W16" s="67"/>
      <c r="X16" s="67"/>
      <c r="Y16" s="67"/>
      <c r="Z16" s="5"/>
      <c r="AA16" s="13"/>
      <c r="AB16" s="5"/>
      <c r="AC16" s="5"/>
      <c r="AD16" s="5"/>
      <c r="AE16" s="5"/>
      <c r="AF16" s="11"/>
      <c r="AG16" s="53">
        <v>4</v>
      </c>
      <c r="AH16" s="28" t="s">
        <v>164</v>
      </c>
      <c r="AI16" s="54"/>
      <c r="AJ16" s="55"/>
      <c r="AK16" s="28"/>
      <c r="AL16" s="53">
        <v>4</v>
      </c>
      <c r="AM16" s="28" t="s">
        <v>164</v>
      </c>
      <c r="AN16" s="54"/>
      <c r="AO16" s="55"/>
      <c r="AP16" s="28"/>
      <c r="AQ16" s="3"/>
    </row>
    <row r="17" spans="1:43" s="12" customFormat="1" ht="16.5" customHeight="1">
      <c r="A17" s="68"/>
      <c r="B17" s="14" t="s">
        <v>23</v>
      </c>
      <c r="C17" s="3"/>
      <c r="D17" s="70"/>
      <c r="E17" s="71"/>
      <c r="F17" s="70"/>
      <c r="G17" s="72"/>
      <c r="H17" s="3"/>
      <c r="I17" s="73"/>
      <c r="J17" s="74"/>
      <c r="K17" s="74"/>
      <c r="L17" s="75"/>
      <c r="M17" s="7"/>
      <c r="N17" s="9"/>
      <c r="O17" s="9"/>
      <c r="P17" s="4"/>
      <c r="Q17" s="4"/>
      <c r="S17" s="5"/>
      <c r="U17" s="10"/>
      <c r="V17" s="11"/>
      <c r="W17" s="11"/>
      <c r="X17" s="67"/>
      <c r="Y17" s="67"/>
      <c r="AA17" s="13"/>
      <c r="AB17" s="5"/>
      <c r="AC17" s="5"/>
      <c r="AD17" s="5"/>
      <c r="AE17" s="5"/>
      <c r="AF17" s="11"/>
      <c r="AG17" s="53">
        <v>5</v>
      </c>
      <c r="AH17" s="28" t="s">
        <v>165</v>
      </c>
      <c r="AI17" s="54"/>
      <c r="AJ17" s="55"/>
      <c r="AK17" s="28"/>
      <c r="AL17" s="53">
        <v>5</v>
      </c>
      <c r="AM17" s="28" t="s">
        <v>165</v>
      </c>
      <c r="AN17" s="54"/>
      <c r="AO17" s="55"/>
      <c r="AP17" s="28"/>
      <c r="AQ17" s="3"/>
    </row>
    <row r="18" spans="1:42" s="12" customFormat="1" ht="16.5" customHeight="1">
      <c r="A18" s="68"/>
      <c r="B18" s="15" t="s">
        <v>27</v>
      </c>
      <c r="O18" s="11"/>
      <c r="S18" s="5"/>
      <c r="U18" s="10" t="s">
        <v>61</v>
      </c>
      <c r="V18" s="5"/>
      <c r="W18" s="11"/>
      <c r="X18" s="67"/>
      <c r="Y18" s="67"/>
      <c r="AA18" s="5"/>
      <c r="AB18" s="5"/>
      <c r="AC18" s="5"/>
      <c r="AD18" s="5"/>
      <c r="AE18" s="5"/>
      <c r="AF18" s="11"/>
      <c r="AG18" s="53">
        <v>6</v>
      </c>
      <c r="AH18" s="76"/>
      <c r="AI18" s="77"/>
      <c r="AJ18" s="78"/>
      <c r="AK18" s="76"/>
      <c r="AL18" s="53">
        <v>6</v>
      </c>
      <c r="AM18" s="76"/>
      <c r="AN18" s="76"/>
      <c r="AO18" s="78"/>
      <c r="AP18" s="76"/>
    </row>
    <row r="19" spans="1:42" s="12" customFormat="1" ht="16.5" customHeight="1">
      <c r="A19" s="68"/>
      <c r="B19" s="7"/>
      <c r="C19" s="79" t="s">
        <v>17</v>
      </c>
      <c r="D19" s="80"/>
      <c r="E19" s="81"/>
      <c r="F19" s="82"/>
      <c r="G19" s="83"/>
      <c r="H19" s="84">
        <v>90</v>
      </c>
      <c r="I19" s="85" t="s">
        <v>16</v>
      </c>
      <c r="J19" s="82"/>
      <c r="K19" s="82"/>
      <c r="L19" s="86"/>
      <c r="M19" s="87"/>
      <c r="N19" s="88"/>
      <c r="O19" s="89"/>
      <c r="P19" s="90"/>
      <c r="Q19" s="90"/>
      <c r="S19" s="5"/>
      <c r="V19" s="12" t="b">
        <v>0</v>
      </c>
      <c r="X19" s="5"/>
      <c r="Y19" s="5"/>
      <c r="Z19" s="5"/>
      <c r="AA19" s="5"/>
      <c r="AB19" s="5"/>
      <c r="AC19" s="5"/>
      <c r="AD19" s="11"/>
      <c r="AE19" s="5"/>
      <c r="AF19" s="5"/>
      <c r="AG19" s="53">
        <v>7</v>
      </c>
      <c r="AH19" s="76"/>
      <c r="AI19" s="77"/>
      <c r="AJ19" s="78"/>
      <c r="AK19" s="76"/>
      <c r="AL19" s="53">
        <v>7</v>
      </c>
      <c r="AM19" s="76"/>
      <c r="AN19" s="76"/>
      <c r="AO19" s="78"/>
      <c r="AP19" s="76"/>
    </row>
    <row r="20" spans="1:42" s="12" customFormat="1" ht="16.5" customHeight="1">
      <c r="A20" s="68"/>
      <c r="B20" s="7"/>
      <c r="C20" s="79" t="s">
        <v>22</v>
      </c>
      <c r="D20" s="80"/>
      <c r="E20" s="81"/>
      <c r="F20" s="82"/>
      <c r="G20" s="83"/>
      <c r="H20" s="84">
        <v>91</v>
      </c>
      <c r="I20" s="85" t="s">
        <v>21</v>
      </c>
      <c r="J20" s="82"/>
      <c r="K20" s="82"/>
      <c r="L20" s="86"/>
      <c r="M20" s="87"/>
      <c r="N20" s="88"/>
      <c r="O20" s="89"/>
      <c r="P20" s="90"/>
      <c r="Q20" s="90"/>
      <c r="S20" s="5"/>
      <c r="X20" s="5"/>
      <c r="Y20" s="5"/>
      <c r="Z20" s="5"/>
      <c r="AA20" s="5"/>
      <c r="AB20" s="5"/>
      <c r="AC20" s="5"/>
      <c r="AD20" s="11"/>
      <c r="AE20" s="5"/>
      <c r="AF20" s="5"/>
      <c r="AG20" s="53">
        <v>8</v>
      </c>
      <c r="AH20" s="76"/>
      <c r="AI20" s="77"/>
      <c r="AJ20" s="78"/>
      <c r="AK20" s="76"/>
      <c r="AL20" s="91">
        <v>8</v>
      </c>
      <c r="AM20" s="76"/>
      <c r="AN20" s="76"/>
      <c r="AO20" s="78"/>
      <c r="AP20" s="76"/>
    </row>
    <row r="21" spans="1:42" s="12" customFormat="1" ht="16.5" customHeight="1">
      <c r="A21" s="68"/>
      <c r="B21" s="7"/>
      <c r="C21" s="79" t="s">
        <v>19</v>
      </c>
      <c r="D21" s="80"/>
      <c r="E21" s="81"/>
      <c r="F21" s="82"/>
      <c r="G21" s="83"/>
      <c r="H21" s="84">
        <v>90</v>
      </c>
      <c r="I21" s="85" t="s">
        <v>16</v>
      </c>
      <c r="J21" s="82"/>
      <c r="K21" s="82"/>
      <c r="L21" s="86"/>
      <c r="M21" s="87"/>
      <c r="N21" s="88"/>
      <c r="O21" s="89"/>
      <c r="P21" s="90"/>
      <c r="Q21" s="90"/>
      <c r="S21" s="5"/>
      <c r="U21" s="10" t="s">
        <v>62</v>
      </c>
      <c r="V21" s="5"/>
      <c r="W21" s="11"/>
      <c r="X21" s="67"/>
      <c r="Y21" s="67"/>
      <c r="AA21" s="5"/>
      <c r="AB21" s="5"/>
      <c r="AC21" s="5"/>
      <c r="AD21" s="5"/>
      <c r="AE21" s="5"/>
      <c r="AF21" s="11"/>
      <c r="AG21" s="53">
        <v>9</v>
      </c>
      <c r="AH21" s="76"/>
      <c r="AI21" s="77"/>
      <c r="AJ21" s="78"/>
      <c r="AK21" s="76"/>
      <c r="AL21" s="91">
        <v>9</v>
      </c>
      <c r="AM21" s="76"/>
      <c r="AN21" s="76"/>
      <c r="AO21" s="78"/>
      <c r="AP21" s="76"/>
    </row>
    <row r="22" spans="1:42" s="12" customFormat="1" ht="16.5" customHeight="1" thickBot="1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5"/>
      <c r="Q22" s="65"/>
      <c r="R22" s="52"/>
      <c r="V22" s="12" t="b">
        <v>0</v>
      </c>
      <c r="W22" s="11"/>
      <c r="X22" s="67"/>
      <c r="Y22" s="67"/>
      <c r="AA22" s="5"/>
      <c r="AB22" s="5"/>
      <c r="AC22" s="5"/>
      <c r="AD22" s="5"/>
      <c r="AE22" s="5"/>
      <c r="AF22" s="11"/>
      <c r="AH22" s="268"/>
      <c r="AI22" s="268"/>
      <c r="AJ22" s="268"/>
      <c r="AK22" s="268"/>
      <c r="AL22" s="268"/>
      <c r="AM22" s="268"/>
      <c r="AN22" s="268"/>
      <c r="AO22" s="268"/>
      <c r="AP22" s="268"/>
    </row>
    <row r="23" spans="1:42" s="12" customFormat="1" ht="16.5" customHeight="1" thickBot="1">
      <c r="A23" s="68"/>
      <c r="B23" s="69"/>
      <c r="C23" s="8" t="s">
        <v>13</v>
      </c>
      <c r="H23" s="5"/>
      <c r="O23" s="11"/>
      <c r="P23" s="5"/>
      <c r="Q23" s="5"/>
      <c r="S23" s="5"/>
      <c r="V23" s="11"/>
      <c r="W23" s="67"/>
      <c r="X23" s="67"/>
      <c r="Y23" s="67"/>
      <c r="AA23" s="5"/>
      <c r="AB23" s="5"/>
      <c r="AC23" s="5"/>
      <c r="AD23" s="5"/>
      <c r="AE23" s="5"/>
      <c r="AF23" s="11"/>
      <c r="AG23" s="5"/>
      <c r="AH23" s="274" t="s">
        <v>105</v>
      </c>
      <c r="AI23" s="276" t="s">
        <v>12</v>
      </c>
      <c r="AJ23" s="67"/>
      <c r="AK23" s="301" t="s">
        <v>97</v>
      </c>
      <c r="AL23" s="69" t="s">
        <v>110</v>
      </c>
      <c r="AM23" s="274" t="s">
        <v>106</v>
      </c>
      <c r="AN23" s="276" t="s">
        <v>82</v>
      </c>
      <c r="AO23" s="67"/>
      <c r="AP23" s="301" t="s">
        <v>98</v>
      </c>
    </row>
    <row r="24" spans="1:42" s="12" customFormat="1" ht="16.5" customHeight="1">
      <c r="A24" s="11"/>
      <c r="B24" s="92"/>
      <c r="C24" s="93"/>
      <c r="D24" s="17"/>
      <c r="H24" s="5"/>
      <c r="O24" s="11"/>
      <c r="P24" s="5"/>
      <c r="Q24" s="5"/>
      <c r="S24" s="5"/>
      <c r="U24" s="283" t="s">
        <v>86</v>
      </c>
      <c r="X24" s="67"/>
      <c r="Y24" s="67"/>
      <c r="AA24" s="5"/>
      <c r="AB24" s="5"/>
      <c r="AC24" s="5"/>
      <c r="AD24" s="5"/>
      <c r="AE24" s="5"/>
      <c r="AF24" s="11"/>
      <c r="AG24" s="53">
        <v>1</v>
      </c>
      <c r="AH24" s="28" t="s">
        <v>166</v>
      </c>
      <c r="AI24" s="275"/>
      <c r="AJ24" s="55"/>
      <c r="AK24" s="28"/>
      <c r="AL24" s="53">
        <v>1</v>
      </c>
      <c r="AM24" s="28" t="s">
        <v>166</v>
      </c>
      <c r="AN24" s="275"/>
      <c r="AO24" s="55"/>
      <c r="AP24" s="28"/>
    </row>
    <row r="25" spans="1:42" s="12" customFormat="1" ht="16.5" customHeight="1">
      <c r="A25" s="94"/>
      <c r="B25" s="1" t="s">
        <v>11</v>
      </c>
      <c r="C25" s="5"/>
      <c r="D25" s="16">
        <v>0.5</v>
      </c>
      <c r="E25" s="94" t="s">
        <v>32</v>
      </c>
      <c r="F25" s="332">
        <f>TM_PART*10</f>
        <v>5</v>
      </c>
      <c r="G25" s="332"/>
      <c r="H25" s="93"/>
      <c r="I25" s="298" t="s">
        <v>58</v>
      </c>
      <c r="J25" s="17"/>
      <c r="K25" s="17"/>
      <c r="L25" s="17"/>
      <c r="O25" s="11"/>
      <c r="P25" s="5"/>
      <c r="Q25" s="5"/>
      <c r="S25" s="5"/>
      <c r="V25" s="282"/>
      <c r="X25" s="67"/>
      <c r="Y25" s="67"/>
      <c r="AA25" s="5"/>
      <c r="AB25" s="5"/>
      <c r="AC25" s="5"/>
      <c r="AD25" s="5"/>
      <c r="AE25" s="5"/>
      <c r="AF25" s="11"/>
      <c r="AG25" s="53">
        <v>2</v>
      </c>
      <c r="AH25" s="28" t="s">
        <v>167</v>
      </c>
      <c r="AI25" s="54"/>
      <c r="AJ25" s="55"/>
      <c r="AK25" s="28"/>
      <c r="AL25" s="53">
        <v>2</v>
      </c>
      <c r="AM25" s="28" t="s">
        <v>167</v>
      </c>
      <c r="AN25" s="54"/>
      <c r="AO25" s="55"/>
      <c r="AP25" s="28"/>
    </row>
    <row r="26" spans="1:42" s="12" customFormat="1" ht="16.5" customHeight="1">
      <c r="A26" s="11"/>
      <c r="B26" s="1" t="s">
        <v>12</v>
      </c>
      <c r="C26" s="5"/>
      <c r="D26" s="16">
        <v>0.5</v>
      </c>
      <c r="E26" s="11" t="s">
        <v>32</v>
      </c>
      <c r="F26" s="332">
        <f>AI_PART*10</f>
        <v>5</v>
      </c>
      <c r="G26" s="332"/>
      <c r="H26" s="5"/>
      <c r="I26" s="299" t="s">
        <v>59</v>
      </c>
      <c r="O26" s="11"/>
      <c r="P26" s="5"/>
      <c r="Q26" s="5"/>
      <c r="S26" s="5"/>
      <c r="X26" s="67"/>
      <c r="Y26" s="67"/>
      <c r="AA26" s="5"/>
      <c r="AB26" s="5"/>
      <c r="AC26" s="5"/>
      <c r="AD26" s="5"/>
      <c r="AE26" s="5"/>
      <c r="AF26" s="11"/>
      <c r="AG26" s="53">
        <v>3</v>
      </c>
      <c r="AH26" s="28" t="s">
        <v>168</v>
      </c>
      <c r="AI26" s="54"/>
      <c r="AJ26" s="55"/>
      <c r="AK26" s="28"/>
      <c r="AL26" s="53">
        <v>3</v>
      </c>
      <c r="AM26" s="28" t="s">
        <v>168</v>
      </c>
      <c r="AN26" s="54"/>
      <c r="AO26" s="55"/>
      <c r="AP26" s="28"/>
    </row>
    <row r="27" spans="1:42" s="12" customFormat="1" ht="16.5" customHeight="1">
      <c r="A27" s="11"/>
      <c r="B27" s="1" t="s">
        <v>56</v>
      </c>
      <c r="C27" s="5"/>
      <c r="D27" s="16">
        <v>0.5</v>
      </c>
      <c r="E27" s="94" t="s">
        <v>32</v>
      </c>
      <c r="F27" s="332">
        <f>EX_PART*10</f>
        <v>5</v>
      </c>
      <c r="G27" s="332"/>
      <c r="H27" s="93"/>
      <c r="I27" s="298" t="s">
        <v>57</v>
      </c>
      <c r="O27" s="11"/>
      <c r="P27" s="5"/>
      <c r="Q27" s="5"/>
      <c r="U27" s="283" t="s">
        <v>87</v>
      </c>
      <c r="X27" s="67"/>
      <c r="Y27" s="67"/>
      <c r="AA27" s="5"/>
      <c r="AB27" s="5"/>
      <c r="AC27" s="5"/>
      <c r="AD27" s="5"/>
      <c r="AE27" s="5"/>
      <c r="AF27" s="11"/>
      <c r="AG27" s="53">
        <v>4</v>
      </c>
      <c r="AH27" s="28" t="s">
        <v>169</v>
      </c>
      <c r="AI27" s="54"/>
      <c r="AJ27" s="55"/>
      <c r="AK27" s="28"/>
      <c r="AL27" s="53">
        <v>4</v>
      </c>
      <c r="AM27" s="28" t="s">
        <v>169</v>
      </c>
      <c r="AN27" s="54"/>
      <c r="AO27" s="55"/>
      <c r="AP27" s="28"/>
    </row>
    <row r="28" spans="1:42" s="12" customFormat="1" ht="16.5" customHeight="1">
      <c r="A28" s="11"/>
      <c r="B28" s="1" t="s">
        <v>55</v>
      </c>
      <c r="C28" s="5"/>
      <c r="D28" s="16">
        <v>0.5</v>
      </c>
      <c r="E28" s="11" t="s">
        <v>32</v>
      </c>
      <c r="F28" s="332">
        <f>OI_PART*10</f>
        <v>5</v>
      </c>
      <c r="G28" s="332"/>
      <c r="H28" s="5"/>
      <c r="I28" s="299" t="s">
        <v>60</v>
      </c>
      <c r="O28" s="11"/>
      <c r="P28" s="5"/>
      <c r="Q28" s="5"/>
      <c r="V28" s="282">
        <v>3</v>
      </c>
      <c r="X28" s="67"/>
      <c r="Y28" s="67"/>
      <c r="AA28" s="5"/>
      <c r="AB28" s="5"/>
      <c r="AC28" s="5"/>
      <c r="AD28" s="5"/>
      <c r="AE28" s="5"/>
      <c r="AF28" s="11"/>
      <c r="AG28" s="53">
        <v>5</v>
      </c>
      <c r="AH28" s="28" t="s">
        <v>170</v>
      </c>
      <c r="AI28" s="54"/>
      <c r="AJ28" s="55"/>
      <c r="AK28" s="28"/>
      <c r="AL28" s="53">
        <v>5</v>
      </c>
      <c r="AM28" s="28" t="s">
        <v>170</v>
      </c>
      <c r="AN28" s="54"/>
      <c r="AO28" s="55"/>
      <c r="AP28" s="28"/>
    </row>
    <row r="29" spans="1:42" s="12" customFormat="1" ht="16.5" customHeight="1">
      <c r="A29" s="11"/>
      <c r="O29" s="11"/>
      <c r="P29" s="5"/>
      <c r="Q29" s="5"/>
      <c r="X29" s="67"/>
      <c r="Y29" s="67"/>
      <c r="AA29" s="5"/>
      <c r="AB29" s="5"/>
      <c r="AC29" s="5"/>
      <c r="AD29" s="5"/>
      <c r="AE29" s="5"/>
      <c r="AF29" s="11"/>
      <c r="AG29" s="53">
        <v>6</v>
      </c>
      <c r="AH29" s="269"/>
      <c r="AI29" s="269"/>
      <c r="AJ29" s="78"/>
      <c r="AK29" s="76"/>
      <c r="AL29" s="53">
        <v>6</v>
      </c>
      <c r="AM29" s="269"/>
      <c r="AN29" s="269"/>
      <c r="AO29" s="78"/>
      <c r="AP29" s="76"/>
    </row>
    <row r="30" spans="1:42" s="12" customFormat="1" ht="16.5" customHeight="1">
      <c r="A30" s="95" t="s">
        <v>5</v>
      </c>
      <c r="C30" s="3"/>
      <c r="D30" s="16">
        <v>0</v>
      </c>
      <c r="E30" s="11" t="s">
        <v>32</v>
      </c>
      <c r="F30" s="332">
        <f>FIGS_PART</f>
        <v>0</v>
      </c>
      <c r="G30" s="332"/>
      <c r="H30" s="5"/>
      <c r="I30" s="10" t="s">
        <v>93</v>
      </c>
      <c r="O30" s="11"/>
      <c r="P30" s="5"/>
      <c r="Q30" s="5"/>
      <c r="S30" s="5"/>
      <c r="T30" s="5"/>
      <c r="U30" s="5"/>
      <c r="V30" s="11"/>
      <c r="W30" s="67"/>
      <c r="X30" s="67"/>
      <c r="Y30" s="67"/>
      <c r="AA30" s="5"/>
      <c r="AB30" s="5"/>
      <c r="AC30" s="5"/>
      <c r="AD30" s="5"/>
      <c r="AE30" s="5"/>
      <c r="AF30" s="11"/>
      <c r="AG30" s="53">
        <v>7</v>
      </c>
      <c r="AH30" s="269"/>
      <c r="AI30" s="269"/>
      <c r="AJ30" s="78"/>
      <c r="AK30" s="76"/>
      <c r="AL30" s="53">
        <v>7</v>
      </c>
      <c r="AM30" s="269"/>
      <c r="AN30" s="269"/>
      <c r="AO30" s="78"/>
      <c r="AP30" s="76"/>
    </row>
    <row r="31" spans="1:42" s="12" customFormat="1" ht="16.5" customHeight="1">
      <c r="A31" s="95" t="s">
        <v>6</v>
      </c>
      <c r="C31" s="263" t="b">
        <v>0</v>
      </c>
      <c r="D31" s="16">
        <v>1</v>
      </c>
      <c r="E31" s="11" t="s">
        <v>32</v>
      </c>
      <c r="F31" s="332">
        <f>TECH_PART</f>
        <v>1</v>
      </c>
      <c r="G31" s="332"/>
      <c r="H31" s="5"/>
      <c r="I31" s="308" t="s">
        <v>124</v>
      </c>
      <c r="J31" s="12" t="s">
        <v>94</v>
      </c>
      <c r="L31" s="20"/>
      <c r="O31" s="11"/>
      <c r="P31" s="5"/>
      <c r="Q31" s="5"/>
      <c r="S31" s="5"/>
      <c r="T31" s="5"/>
      <c r="U31" s="5"/>
      <c r="V31" s="11"/>
      <c r="W31" s="67"/>
      <c r="X31" s="67"/>
      <c r="Y31" s="67"/>
      <c r="AA31" s="5"/>
      <c r="AB31" s="11"/>
      <c r="AC31" s="11"/>
      <c r="AD31" s="11"/>
      <c r="AE31" s="11"/>
      <c r="AF31" s="11"/>
      <c r="AG31" s="53">
        <v>8</v>
      </c>
      <c r="AH31" s="269"/>
      <c r="AI31" s="269"/>
      <c r="AJ31" s="78"/>
      <c r="AK31" s="76"/>
      <c r="AL31" s="91">
        <v>8</v>
      </c>
      <c r="AM31" s="269"/>
      <c r="AN31" s="269"/>
      <c r="AO31" s="78"/>
      <c r="AP31" s="76"/>
    </row>
    <row r="32" spans="1:42" s="12" customFormat="1" ht="16.5" customHeight="1">
      <c r="A32" s="95" t="s">
        <v>7</v>
      </c>
      <c r="C32" s="5"/>
      <c r="D32" s="16">
        <v>0</v>
      </c>
      <c r="E32" s="11" t="s">
        <v>32</v>
      </c>
      <c r="F32" s="332">
        <f>FREE_PART</f>
        <v>0</v>
      </c>
      <c r="G32" s="332"/>
      <c r="L32" s="20"/>
      <c r="O32" s="11"/>
      <c r="P32" s="5"/>
      <c r="Q32" s="5"/>
      <c r="S32" s="5"/>
      <c r="T32" s="5"/>
      <c r="U32" s="5"/>
      <c r="V32" s="11"/>
      <c r="W32" s="67"/>
      <c r="X32" s="67"/>
      <c r="Y32" s="67"/>
      <c r="AA32" s="5"/>
      <c r="AB32" s="11"/>
      <c r="AC32" s="11"/>
      <c r="AD32" s="11"/>
      <c r="AE32" s="11"/>
      <c r="AF32" s="11"/>
      <c r="AG32" s="53">
        <v>9</v>
      </c>
      <c r="AH32" s="269"/>
      <c r="AI32" s="269"/>
      <c r="AJ32" s="78"/>
      <c r="AK32" s="76"/>
      <c r="AL32" s="91">
        <v>9</v>
      </c>
      <c r="AM32" s="269"/>
      <c r="AN32" s="269"/>
      <c r="AO32" s="78"/>
      <c r="AP32" s="76"/>
    </row>
    <row r="33" spans="1:32" s="12" customFormat="1" ht="16.5" customHeight="1" thickBot="1">
      <c r="A33" s="11"/>
      <c r="B33" s="69"/>
      <c r="C33" s="5"/>
      <c r="H33" s="5"/>
      <c r="I33" s="255" t="s">
        <v>54</v>
      </c>
      <c r="J33" s="12" t="s">
        <v>80</v>
      </c>
      <c r="O33" s="11"/>
      <c r="P33" s="5"/>
      <c r="Q33" s="5"/>
      <c r="S33" s="5"/>
      <c r="T33" s="5"/>
      <c r="U33" s="5"/>
      <c r="V33" s="11"/>
      <c r="W33" s="67"/>
      <c r="X33" s="67"/>
      <c r="Y33" s="67"/>
      <c r="AA33" s="5"/>
      <c r="AB33" s="11"/>
      <c r="AC33" s="11"/>
      <c r="AD33" s="11"/>
      <c r="AE33" s="11"/>
      <c r="AF33" s="11"/>
    </row>
    <row r="34" spans="1:42" s="12" customFormat="1" ht="16.5" customHeight="1" thickBot="1">
      <c r="A34" s="11"/>
      <c r="B34" s="69"/>
      <c r="C34" s="5"/>
      <c r="H34" s="5"/>
      <c r="O34" s="11"/>
      <c r="P34" s="5"/>
      <c r="Q34" s="5"/>
      <c r="S34" s="5"/>
      <c r="T34" s="5"/>
      <c r="U34" s="5"/>
      <c r="V34" s="11"/>
      <c r="W34" s="67"/>
      <c r="X34" s="67"/>
      <c r="Y34" s="67"/>
      <c r="AA34" s="5"/>
      <c r="AB34" s="11"/>
      <c r="AC34" s="11"/>
      <c r="AD34" s="11"/>
      <c r="AE34" s="11"/>
      <c r="AF34" s="11"/>
      <c r="AG34" s="5"/>
      <c r="AH34" s="274" t="s">
        <v>107</v>
      </c>
      <c r="AI34" s="276" t="s">
        <v>64</v>
      </c>
      <c r="AJ34" s="67"/>
      <c r="AK34" s="301" t="s">
        <v>99</v>
      </c>
      <c r="AL34" s="69"/>
      <c r="AM34" s="274" t="s">
        <v>108</v>
      </c>
      <c r="AN34" s="276" t="s">
        <v>91</v>
      </c>
      <c r="AO34" s="67"/>
      <c r="AP34" s="301" t="s">
        <v>100</v>
      </c>
    </row>
    <row r="35" spans="1:42" s="12" customFormat="1" ht="17.25">
      <c r="A35" s="11">
        <v>2013</v>
      </c>
      <c r="B35" s="69"/>
      <c r="N35" s="289" t="s">
        <v>90</v>
      </c>
      <c r="O35" s="287">
        <f>SUM(__tr_el_list__)</f>
        <v>11.299999999999999</v>
      </c>
      <c r="P35" s="5"/>
      <c r="Q35" s="5"/>
      <c r="S35" s="5"/>
      <c r="T35" s="5"/>
      <c r="U35" s="5"/>
      <c r="V35" s="11"/>
      <c r="W35" s="67"/>
      <c r="X35" s="67"/>
      <c r="Y35" s="67"/>
      <c r="AA35" s="5"/>
      <c r="AB35" s="11"/>
      <c r="AC35" s="11"/>
      <c r="AD35" s="11"/>
      <c r="AE35" s="11"/>
      <c r="AF35" s="11"/>
      <c r="AG35" s="53">
        <v>1</v>
      </c>
      <c r="AH35" s="28" t="s">
        <v>171</v>
      </c>
      <c r="AI35" s="275"/>
      <c r="AJ35" s="55"/>
      <c r="AK35" s="28"/>
      <c r="AL35" s="53">
        <v>1</v>
      </c>
      <c r="AM35" s="28" t="s">
        <v>171</v>
      </c>
      <c r="AN35" s="275"/>
      <c r="AO35" s="55"/>
      <c r="AP35" s="28"/>
    </row>
    <row r="36" spans="1:42" s="12" customFormat="1" ht="17.25">
      <c r="A36" s="11">
        <v>2017</v>
      </c>
      <c r="B36" s="5" t="s">
        <v>67</v>
      </c>
      <c r="C36" s="253" t="s">
        <v>63</v>
      </c>
      <c r="D36" s="253" t="s">
        <v>64</v>
      </c>
      <c r="E36" s="253" t="s">
        <v>54</v>
      </c>
      <c r="F36" s="253" t="s">
        <v>65</v>
      </c>
      <c r="G36" s="253" t="s">
        <v>85</v>
      </c>
      <c r="H36" s="5"/>
      <c r="L36" s="253" t="s">
        <v>63</v>
      </c>
      <c r="M36" s="253" t="s">
        <v>64</v>
      </c>
      <c r="N36" s="253" t="s">
        <v>54</v>
      </c>
      <c r="O36" s="288"/>
      <c r="P36" s="5"/>
      <c r="Q36" s="5"/>
      <c r="S36" s="5"/>
      <c r="T36" s="5"/>
      <c r="U36" s="5"/>
      <c r="V36" s="11"/>
      <c r="W36" s="67"/>
      <c r="X36" s="67"/>
      <c r="Y36" s="67"/>
      <c r="AA36" s="5"/>
      <c r="AB36" s="11"/>
      <c r="AC36" s="11"/>
      <c r="AD36" s="11"/>
      <c r="AE36" s="11"/>
      <c r="AF36" s="11"/>
      <c r="AG36" s="53">
        <v>2</v>
      </c>
      <c r="AH36" s="28" t="s">
        <v>172</v>
      </c>
      <c r="AI36" s="54"/>
      <c r="AJ36" s="55"/>
      <c r="AK36" s="28"/>
      <c r="AL36" s="53">
        <v>2</v>
      </c>
      <c r="AM36" s="28" t="s">
        <v>172</v>
      </c>
      <c r="AN36" s="54"/>
      <c r="AO36" s="55"/>
      <c r="AP36" s="28"/>
    </row>
    <row r="37" spans="1:42" s="12" customFormat="1" ht="17.25">
      <c r="A37" s="11"/>
      <c r="B37" s="254" t="s">
        <v>66</v>
      </c>
      <c r="C37" s="16">
        <v>0.3</v>
      </c>
      <c r="D37" s="16">
        <v>0.3</v>
      </c>
      <c r="E37" s="16">
        <v>0.3</v>
      </c>
      <c r="F37" s="16">
        <v>0.3</v>
      </c>
      <c r="G37" s="16">
        <v>0.3</v>
      </c>
      <c r="H37" s="5"/>
      <c r="I37" s="286">
        <f>INDEX(C37:G37,1,MATCH(__curr_event_code__,__event_codes__,0))</f>
        <v>0.3</v>
      </c>
      <c r="J37" s="266" t="s">
        <v>69</v>
      </c>
      <c r="L37" s="279">
        <v>2.1</v>
      </c>
      <c r="M37" s="279">
        <v>3.1</v>
      </c>
      <c r="N37" s="279">
        <v>1.8</v>
      </c>
      <c r="O37" s="287">
        <f aca="true" t="shared" si="0" ref="O37:O45">INDEX(L37:N37,,MATCH(__curr_event_code__,$L$36:$N$36,0))</f>
        <v>1.8</v>
      </c>
      <c r="P37" s="12" t="s">
        <v>71</v>
      </c>
      <c r="Q37" s="5"/>
      <c r="S37" s="5"/>
      <c r="T37" s="5"/>
      <c r="U37" s="5"/>
      <c r="V37" s="11"/>
      <c r="W37" s="67"/>
      <c r="X37" s="67"/>
      <c r="Y37" s="67"/>
      <c r="AA37" s="5"/>
      <c r="AB37" s="11"/>
      <c r="AC37" s="11"/>
      <c r="AD37" s="11"/>
      <c r="AE37" s="11"/>
      <c r="AF37" s="11"/>
      <c r="AG37" s="53">
        <v>3</v>
      </c>
      <c r="AH37" s="28" t="s">
        <v>173</v>
      </c>
      <c r="AI37" s="54"/>
      <c r="AJ37" s="55"/>
      <c r="AK37" s="28"/>
      <c r="AL37" s="53">
        <v>3</v>
      </c>
      <c r="AM37" s="28" t="s">
        <v>173</v>
      </c>
      <c r="AN37" s="54"/>
      <c r="AO37" s="55"/>
      <c r="AP37" s="28"/>
    </row>
    <row r="38" spans="1:42" s="12" customFormat="1" ht="17.25">
      <c r="A38" s="11"/>
      <c r="B38" s="254" t="s">
        <v>12</v>
      </c>
      <c r="C38" s="16">
        <v>0.4</v>
      </c>
      <c r="D38" s="16">
        <v>0.4</v>
      </c>
      <c r="E38" s="16">
        <v>0.4</v>
      </c>
      <c r="F38" s="16">
        <v>0.4</v>
      </c>
      <c r="G38" s="16">
        <v>0.4</v>
      </c>
      <c r="H38" s="5"/>
      <c r="I38" s="286">
        <f>INDEX(C38:G38,1,MATCH(__curr_event_code__,__event_codes__,0))</f>
        <v>0.4</v>
      </c>
      <c r="J38" s="266" t="s">
        <v>81</v>
      </c>
      <c r="L38" s="279">
        <v>2.6</v>
      </c>
      <c r="M38" s="279">
        <v>1.9</v>
      </c>
      <c r="N38" s="279">
        <v>2.4</v>
      </c>
      <c r="O38" s="287">
        <f t="shared" si="0"/>
        <v>2.4</v>
      </c>
      <c r="P38" s="12" t="s">
        <v>72</v>
      </c>
      <c r="Q38" s="5"/>
      <c r="S38" s="5"/>
      <c r="T38" s="5"/>
      <c r="U38" s="5"/>
      <c r="V38" s="11"/>
      <c r="W38" s="67"/>
      <c r="X38" s="67"/>
      <c r="Y38" s="67"/>
      <c r="AA38" s="5"/>
      <c r="AB38" s="11"/>
      <c r="AC38" s="11"/>
      <c r="AD38" s="11"/>
      <c r="AE38" s="11"/>
      <c r="AF38" s="11"/>
      <c r="AG38" s="53">
        <v>4</v>
      </c>
      <c r="AH38" s="28" t="s">
        <v>174</v>
      </c>
      <c r="AI38" s="54"/>
      <c r="AJ38" s="55"/>
      <c r="AK38" s="28"/>
      <c r="AL38" s="53">
        <v>4</v>
      </c>
      <c r="AM38" s="28" t="s">
        <v>174</v>
      </c>
      <c r="AN38" s="54"/>
      <c r="AO38" s="55"/>
      <c r="AP38" s="28"/>
    </row>
    <row r="39" spans="1:42" s="12" customFormat="1" ht="17.25">
      <c r="A39" s="11"/>
      <c r="B39" s="254" t="s">
        <v>64</v>
      </c>
      <c r="C39" s="16">
        <v>0.3</v>
      </c>
      <c r="D39" s="16">
        <v>0.3</v>
      </c>
      <c r="E39" s="16">
        <v>0.3</v>
      </c>
      <c r="F39" s="16">
        <v>0.3</v>
      </c>
      <c r="G39" s="16">
        <v>0.3</v>
      </c>
      <c r="H39" s="5"/>
      <c r="I39" s="286">
        <f>INDEX(C39:G39,1,MATCH(__curr_event_code__,__event_codes__,0))</f>
        <v>0.3</v>
      </c>
      <c r="J39" s="266" t="s">
        <v>70</v>
      </c>
      <c r="L39" s="279">
        <v>3.1</v>
      </c>
      <c r="M39" s="279">
        <v>2.1</v>
      </c>
      <c r="N39" s="279">
        <v>2.9</v>
      </c>
      <c r="O39" s="287">
        <f t="shared" si="0"/>
        <v>2.9</v>
      </c>
      <c r="P39" s="12" t="s">
        <v>73</v>
      </c>
      <c r="Q39" s="5"/>
      <c r="S39" s="5"/>
      <c r="T39" s="5"/>
      <c r="U39" s="5"/>
      <c r="V39" s="11"/>
      <c r="W39" s="67"/>
      <c r="X39" s="67"/>
      <c r="Y39" s="67"/>
      <c r="AA39" s="5"/>
      <c r="AB39" s="11"/>
      <c r="AC39" s="11"/>
      <c r="AD39" s="11"/>
      <c r="AE39" s="11"/>
      <c r="AF39" s="11"/>
      <c r="AG39" s="53">
        <v>5</v>
      </c>
      <c r="AH39" s="28" t="s">
        <v>175</v>
      </c>
      <c r="AI39" s="54"/>
      <c r="AJ39" s="55"/>
      <c r="AK39" s="28"/>
      <c r="AL39" s="53">
        <v>5</v>
      </c>
      <c r="AM39" s="28" t="s">
        <v>175</v>
      </c>
      <c r="AN39" s="54"/>
      <c r="AO39" s="55"/>
      <c r="AP39" s="28"/>
    </row>
    <row r="40" spans="1:42" s="12" customFormat="1" ht="17.25">
      <c r="A40" s="11"/>
      <c r="B40" s="254"/>
      <c r="C40" s="254"/>
      <c r="D40" s="254"/>
      <c r="E40" s="254"/>
      <c r="F40" s="254"/>
      <c r="G40" s="254"/>
      <c r="H40" s="254"/>
      <c r="I40" s="254"/>
      <c r="J40" s="254"/>
      <c r="L40" s="279">
        <v>2.4</v>
      </c>
      <c r="M40" s="279">
        <v>2.8</v>
      </c>
      <c r="N40" s="279">
        <v>2.5</v>
      </c>
      <c r="O40" s="287">
        <f t="shared" si="0"/>
        <v>2.5</v>
      </c>
      <c r="P40" s="12" t="s">
        <v>74</v>
      </c>
      <c r="Q40" s="5"/>
      <c r="S40" s="5"/>
      <c r="T40" s="5"/>
      <c r="U40" s="5"/>
      <c r="V40" s="11"/>
      <c r="W40" s="67"/>
      <c r="X40" s="67"/>
      <c r="Y40" s="67"/>
      <c r="AA40" s="5"/>
      <c r="AB40" s="11"/>
      <c r="AC40" s="11"/>
      <c r="AD40" s="11"/>
      <c r="AE40" s="11"/>
      <c r="AF40" s="11"/>
      <c r="AG40" s="53">
        <v>6</v>
      </c>
      <c r="AH40" s="269"/>
      <c r="AI40" s="269"/>
      <c r="AJ40" s="78"/>
      <c r="AK40" s="76"/>
      <c r="AL40" s="53">
        <v>6</v>
      </c>
      <c r="AM40" s="269"/>
      <c r="AN40" s="269"/>
      <c r="AO40" s="78"/>
      <c r="AP40" s="76"/>
    </row>
    <row r="41" spans="1:42" s="12" customFormat="1" ht="17.25">
      <c r="A41" s="11"/>
      <c r="B41" s="5" t="s">
        <v>68</v>
      </c>
      <c r="C41" s="253" t="s">
        <v>63</v>
      </c>
      <c r="D41" s="253" t="s">
        <v>64</v>
      </c>
      <c r="E41" s="253" t="s">
        <v>54</v>
      </c>
      <c r="F41" s="253"/>
      <c r="H41" s="5"/>
      <c r="L41" s="279">
        <v>1.9</v>
      </c>
      <c r="M41" s="279">
        <v>2.4</v>
      </c>
      <c r="N41" s="279">
        <v>1.7</v>
      </c>
      <c r="O41" s="287">
        <f t="shared" si="0"/>
        <v>1.7</v>
      </c>
      <c r="P41" s="12" t="s">
        <v>75</v>
      </c>
      <c r="Q41" s="5"/>
      <c r="S41" s="5"/>
      <c r="T41" s="5"/>
      <c r="U41" s="5"/>
      <c r="V41" s="11"/>
      <c r="W41" s="67"/>
      <c r="X41" s="67"/>
      <c r="Y41" s="67"/>
      <c r="AA41" s="5"/>
      <c r="AB41" s="11"/>
      <c r="AC41" s="11"/>
      <c r="AD41" s="11"/>
      <c r="AE41" s="11"/>
      <c r="AF41" s="11"/>
      <c r="AG41" s="53">
        <v>7</v>
      </c>
      <c r="AH41" s="269"/>
      <c r="AI41" s="269"/>
      <c r="AJ41" s="78"/>
      <c r="AK41" s="76"/>
      <c r="AL41" s="53">
        <v>7</v>
      </c>
      <c r="AM41" s="269"/>
      <c r="AN41" s="269"/>
      <c r="AO41" s="78"/>
      <c r="AP41" s="76"/>
    </row>
    <row r="42" spans="1:42" s="12" customFormat="1" ht="17.25">
      <c r="A42" s="11"/>
      <c r="B42" s="254" t="s">
        <v>66</v>
      </c>
      <c r="C42" s="16">
        <v>0.3</v>
      </c>
      <c r="D42" s="16">
        <v>0.3</v>
      </c>
      <c r="E42" s="16">
        <v>0.3</v>
      </c>
      <c r="F42" s="256"/>
      <c r="G42" s="256"/>
      <c r="H42" s="5"/>
      <c r="I42" s="286">
        <f>INDEX(C42:G42,1,MATCH(__curr_event_code__,__event_codes__,0))</f>
        <v>0.3</v>
      </c>
      <c r="J42" s="266" t="s">
        <v>69</v>
      </c>
      <c r="L42" s="279"/>
      <c r="M42" s="279"/>
      <c r="N42" s="279"/>
      <c r="O42" s="287">
        <f t="shared" si="0"/>
        <v>0</v>
      </c>
      <c r="P42" s="12" t="s">
        <v>76</v>
      </c>
      <c r="Q42" s="5"/>
      <c r="S42" s="5"/>
      <c r="T42" s="5"/>
      <c r="U42" s="5"/>
      <c r="V42" s="11"/>
      <c r="W42" s="67"/>
      <c r="X42" s="67"/>
      <c r="Y42" s="67"/>
      <c r="AA42" s="5"/>
      <c r="AB42" s="11"/>
      <c r="AC42" s="11"/>
      <c r="AD42" s="11"/>
      <c r="AE42" s="11"/>
      <c r="AF42" s="11"/>
      <c r="AG42" s="53">
        <v>8</v>
      </c>
      <c r="AH42" s="269"/>
      <c r="AI42" s="269"/>
      <c r="AJ42" s="78"/>
      <c r="AK42" s="76"/>
      <c r="AL42" s="91">
        <v>8</v>
      </c>
      <c r="AM42" s="269"/>
      <c r="AN42" s="269"/>
      <c r="AO42" s="78"/>
      <c r="AP42" s="76"/>
    </row>
    <row r="43" spans="1:42" s="12" customFormat="1" ht="17.25">
      <c r="A43" s="11"/>
      <c r="B43" s="254" t="s">
        <v>82</v>
      </c>
      <c r="C43" s="16">
        <v>0.3</v>
      </c>
      <c r="D43" s="16">
        <v>0.3</v>
      </c>
      <c r="E43" s="16">
        <v>0.3</v>
      </c>
      <c r="F43" s="256"/>
      <c r="G43" s="256"/>
      <c r="H43" s="5"/>
      <c r="I43" s="286">
        <f>INDEX(C43:G43,1,MATCH(__curr_event_code__,__event_codes__,0))</f>
        <v>0.3</v>
      </c>
      <c r="J43" s="266" t="s">
        <v>83</v>
      </c>
      <c r="L43" s="279"/>
      <c r="M43" s="279"/>
      <c r="N43" s="279"/>
      <c r="O43" s="287">
        <f t="shared" si="0"/>
        <v>0</v>
      </c>
      <c r="P43" s="12" t="s">
        <v>77</v>
      </c>
      <c r="Q43" s="5"/>
      <c r="S43" s="5"/>
      <c r="T43" s="5"/>
      <c r="U43" s="5"/>
      <c r="V43" s="11"/>
      <c r="W43" s="67"/>
      <c r="X43" s="67"/>
      <c r="Y43" s="67"/>
      <c r="AA43" s="5"/>
      <c r="AB43" s="11"/>
      <c r="AC43" s="11"/>
      <c r="AD43" s="11"/>
      <c r="AE43" s="11"/>
      <c r="AF43" s="11"/>
      <c r="AG43" s="53">
        <v>9</v>
      </c>
      <c r="AH43" s="269"/>
      <c r="AI43" s="269"/>
      <c r="AJ43" s="78"/>
      <c r="AK43" s="76"/>
      <c r="AL43" s="91">
        <v>9</v>
      </c>
      <c r="AM43" s="269"/>
      <c r="AN43" s="269"/>
      <c r="AO43" s="78"/>
      <c r="AP43" s="76"/>
    </row>
    <row r="44" spans="1:42" s="12" customFormat="1" ht="17.25">
      <c r="A44" s="11"/>
      <c r="B44" s="292" t="s">
        <v>84</v>
      </c>
      <c r="C44" s="16">
        <v>0.4</v>
      </c>
      <c r="D44" s="16">
        <v>0.4</v>
      </c>
      <c r="E44" s="16">
        <v>0.4</v>
      </c>
      <c r="F44" s="256"/>
      <c r="G44" s="256"/>
      <c r="H44" s="5"/>
      <c r="I44" s="286">
        <f>INDEX(C44:G44,1,MATCH(__curr_event_code__,__event_codes__,0))</f>
        <v>0.4</v>
      </c>
      <c r="J44" s="266" t="s">
        <v>84</v>
      </c>
      <c r="L44" s="279"/>
      <c r="M44" s="279"/>
      <c r="N44" s="279"/>
      <c r="O44" s="287">
        <f t="shared" si="0"/>
        <v>0</v>
      </c>
      <c r="P44" s="12" t="s">
        <v>78</v>
      </c>
      <c r="Q44" s="5"/>
      <c r="S44" s="5"/>
      <c r="T44" s="5"/>
      <c r="U44" s="5"/>
      <c r="V44" s="11"/>
      <c r="W44" s="67"/>
      <c r="X44" s="67"/>
      <c r="Y44" s="67"/>
      <c r="AA44" s="5"/>
      <c r="AB44" s="11"/>
      <c r="AC44" s="11"/>
      <c r="AD44" s="11"/>
      <c r="AE44" s="11"/>
      <c r="AF44" s="11"/>
      <c r="AG44" s="11"/>
      <c r="AJ44" s="67"/>
      <c r="AK44" s="67"/>
      <c r="AL44" s="268"/>
      <c r="AM44" s="268"/>
      <c r="AN44" s="268"/>
      <c r="AO44" s="268"/>
      <c r="AP44" s="268"/>
    </row>
    <row r="45" spans="1:42" s="12" customFormat="1" ht="17.25">
      <c r="A45" s="11"/>
      <c r="B45" s="254"/>
      <c r="C45" s="254"/>
      <c r="D45" s="254"/>
      <c r="E45" s="254"/>
      <c r="F45" s="254"/>
      <c r="G45" s="254"/>
      <c r="H45" s="254"/>
      <c r="I45" s="254"/>
      <c r="J45" s="254"/>
      <c r="L45" s="279"/>
      <c r="M45" s="279"/>
      <c r="N45" s="279"/>
      <c r="O45" s="287">
        <f t="shared" si="0"/>
        <v>0</v>
      </c>
      <c r="P45" s="12" t="s">
        <v>79</v>
      </c>
      <c r="Q45" s="5"/>
      <c r="S45" s="5"/>
      <c r="T45" s="5"/>
      <c r="U45" s="5"/>
      <c r="V45" s="11"/>
      <c r="W45" s="67"/>
      <c r="X45" s="67"/>
      <c r="Y45" s="67"/>
      <c r="AA45" s="5"/>
      <c r="AB45" s="11"/>
      <c r="AC45" s="11"/>
      <c r="AD45" s="11"/>
      <c r="AE45" s="11"/>
      <c r="AF45" s="11"/>
      <c r="AG45" s="11"/>
      <c r="AH45" s="69" t="s">
        <v>41</v>
      </c>
      <c r="AJ45" s="67"/>
      <c r="AK45" s="67"/>
      <c r="AL45" s="268"/>
      <c r="AM45" s="268"/>
      <c r="AN45" s="268"/>
      <c r="AO45" s="268"/>
      <c r="AP45" s="268"/>
    </row>
    <row r="46" spans="1:42" s="12" customFormat="1" ht="17.25">
      <c r="A46" s="11"/>
      <c r="Q46" s="5"/>
      <c r="S46" s="5"/>
      <c r="T46" s="5"/>
      <c r="U46" s="5"/>
      <c r="V46" s="11"/>
      <c r="W46" s="67"/>
      <c r="X46" s="67"/>
      <c r="Y46" s="67"/>
      <c r="AA46" s="5"/>
      <c r="AB46" s="11"/>
      <c r="AC46" s="11"/>
      <c r="AD46" s="11"/>
      <c r="AE46" s="11"/>
      <c r="AF46" s="11"/>
      <c r="AG46" s="11"/>
      <c r="AH46" s="267" t="s">
        <v>49</v>
      </c>
      <c r="AI46" s="67"/>
      <c r="AJ46" s="67"/>
      <c r="AK46" s="67"/>
      <c r="AL46" s="268"/>
      <c r="AM46" s="268"/>
      <c r="AN46" s="268"/>
      <c r="AO46" s="268"/>
      <c r="AP46" s="268"/>
    </row>
    <row r="47" spans="1:42" s="12" customFormat="1" ht="15" hidden="1">
      <c r="A47" s="11"/>
      <c r="Q47" s="5"/>
      <c r="S47" s="5"/>
      <c r="T47" s="5"/>
      <c r="U47" s="5"/>
      <c r="V47" s="11"/>
      <c r="W47" s="67"/>
      <c r="X47" s="67"/>
      <c r="Y47" s="67"/>
      <c r="AA47" s="5"/>
      <c r="AB47" s="11"/>
      <c r="AC47" s="11"/>
      <c r="AD47" s="11"/>
      <c r="AE47" s="11"/>
      <c r="AF47" s="11"/>
      <c r="AG47" s="11"/>
      <c r="AH47" s="67"/>
      <c r="AI47" s="67"/>
      <c r="AJ47" s="67"/>
      <c r="AK47" s="67"/>
      <c r="AL47" s="268"/>
      <c r="AM47" s="268"/>
      <c r="AN47" s="268"/>
      <c r="AO47" s="268"/>
      <c r="AP47" s="268"/>
    </row>
    <row r="48" spans="1:32" s="12" customFormat="1" ht="15" hidden="1">
      <c r="A48" s="11"/>
      <c r="Q48" s="5"/>
      <c r="S48" s="5"/>
      <c r="T48" s="5"/>
      <c r="U48" s="5"/>
      <c r="V48" s="11"/>
      <c r="W48" s="67"/>
      <c r="X48" s="67"/>
      <c r="Y48" s="67"/>
      <c r="AA48" s="5"/>
      <c r="AB48" s="11"/>
      <c r="AC48" s="11"/>
      <c r="AD48" s="11"/>
      <c r="AE48" s="11"/>
      <c r="AF48" s="11"/>
    </row>
    <row r="49" spans="1:42" s="12" customFormat="1" ht="15" hidden="1">
      <c r="A49" s="11"/>
      <c r="B49" s="69"/>
      <c r="C49" s="5"/>
      <c r="H49" s="5"/>
      <c r="O49" s="11"/>
      <c r="P49" s="5"/>
      <c r="Q49" s="5"/>
      <c r="S49" s="5"/>
      <c r="T49" s="5"/>
      <c r="U49" s="5"/>
      <c r="V49" s="11"/>
      <c r="W49" s="67"/>
      <c r="X49" s="67"/>
      <c r="Y49" s="67"/>
      <c r="AA49" s="5"/>
      <c r="AB49" s="11"/>
      <c r="AC49" s="11"/>
      <c r="AD49" s="11"/>
      <c r="AE49" s="11"/>
      <c r="AF49" s="11"/>
      <c r="AG49" s="11"/>
      <c r="AH49" s="67"/>
      <c r="AI49" s="67"/>
      <c r="AJ49" s="67"/>
      <c r="AK49" s="67"/>
      <c r="AL49" s="268"/>
      <c r="AM49" s="268"/>
      <c r="AN49" s="268"/>
      <c r="AO49" s="268"/>
      <c r="AP49" s="268"/>
    </row>
    <row r="50" spans="1:42" s="12" customFormat="1" ht="15" hidden="1">
      <c r="A50" s="11"/>
      <c r="B50" s="69"/>
      <c r="C50" s="5"/>
      <c r="H50" s="5"/>
      <c r="O50" s="11"/>
      <c r="P50" s="5"/>
      <c r="Q50" s="5"/>
      <c r="S50" s="5"/>
      <c r="T50" s="5"/>
      <c r="U50" s="5"/>
      <c r="V50" s="11"/>
      <c r="W50" s="67"/>
      <c r="X50" s="67"/>
      <c r="Y50" s="67"/>
      <c r="AA50" s="5"/>
      <c r="AB50" s="11"/>
      <c r="AC50" s="11"/>
      <c r="AD50" s="11"/>
      <c r="AE50" s="11"/>
      <c r="AF50" s="11"/>
      <c r="AG50" s="11"/>
      <c r="AI50" s="67"/>
      <c r="AJ50" s="67"/>
      <c r="AK50" s="67"/>
      <c r="AL50" s="268"/>
      <c r="AM50" s="268"/>
      <c r="AN50" s="268"/>
      <c r="AO50" s="268"/>
      <c r="AP50" s="268"/>
    </row>
    <row r="51" spans="1:42" s="12" customFormat="1" ht="17.25">
      <c r="A51" s="11"/>
      <c r="B51" s="69"/>
      <c r="C51" s="5"/>
      <c r="H51" s="5"/>
      <c r="O51" s="11"/>
      <c r="P51" s="5"/>
      <c r="Q51" s="5"/>
      <c r="S51" s="5"/>
      <c r="T51" s="5"/>
      <c r="U51" s="5"/>
      <c r="V51" s="11"/>
      <c r="W51" s="67"/>
      <c r="X51" s="67"/>
      <c r="Y51" s="67"/>
      <c r="AA51" s="5"/>
      <c r="AB51" s="11"/>
      <c r="AC51" s="11"/>
      <c r="AD51" s="11"/>
      <c r="AE51" s="11"/>
      <c r="AF51" s="11"/>
      <c r="AG51" s="11"/>
      <c r="AH51" s="67"/>
      <c r="AI51" s="67"/>
      <c r="AJ51" s="67"/>
      <c r="AK51" s="67"/>
      <c r="AL51" s="268"/>
      <c r="AM51" s="268"/>
      <c r="AN51" s="268"/>
      <c r="AO51" s="268"/>
      <c r="AP51" s="268"/>
    </row>
    <row r="52" spans="1:43" s="101" customFormat="1" ht="17.25">
      <c r="A52" s="96"/>
      <c r="B52" s="97"/>
      <c r="C52" s="98"/>
      <c r="D52" s="98"/>
      <c r="E52" s="98"/>
      <c r="F52" s="98"/>
      <c r="G52" s="98"/>
      <c r="H52" s="98"/>
      <c r="I52" s="99"/>
      <c r="J52" s="98"/>
      <c r="K52" s="98"/>
      <c r="L52" s="98"/>
      <c r="M52" s="98"/>
      <c r="N52" s="96"/>
      <c r="O52" s="98"/>
      <c r="P52" s="98"/>
      <c r="Q52" s="98"/>
      <c r="R52" s="98"/>
      <c r="S52" s="98"/>
      <c r="T52" s="100"/>
      <c r="U52" s="100"/>
      <c r="V52" s="97"/>
      <c r="W52" s="97"/>
      <c r="X52" s="97"/>
      <c r="Y52" s="97"/>
      <c r="Z52" s="98"/>
      <c r="AA52" s="96"/>
      <c r="AB52" s="18"/>
      <c r="AC52" s="96"/>
      <c r="AD52" s="97"/>
      <c r="AE52" s="97"/>
      <c r="AF52" s="97"/>
      <c r="AG52" s="11"/>
      <c r="AH52" s="67"/>
      <c r="AI52" s="67"/>
      <c r="AJ52" s="67"/>
      <c r="AK52" s="67"/>
      <c r="AL52" s="268"/>
      <c r="AM52" s="268"/>
      <c r="AN52" s="268"/>
      <c r="AO52" s="268"/>
      <c r="AP52" s="268"/>
      <c r="AQ52" s="12"/>
    </row>
    <row r="53" spans="1:43" s="101" customFormat="1" ht="18" thickBot="1">
      <c r="A53" s="102"/>
      <c r="B53" s="102"/>
      <c r="C53" s="281" t="s">
        <v>3</v>
      </c>
      <c r="D53" s="281"/>
      <c r="E53" s="281"/>
      <c r="F53" s="281"/>
      <c r="G53" s="281"/>
      <c r="H53" s="103" t="s">
        <v>1</v>
      </c>
      <c r="I53" s="280" t="s">
        <v>9</v>
      </c>
      <c r="J53" s="280"/>
      <c r="K53" s="280"/>
      <c r="L53" s="280"/>
      <c r="M53" s="280"/>
      <c r="N53" s="280"/>
      <c r="O53" s="280"/>
      <c r="P53" s="103" t="s">
        <v>1</v>
      </c>
      <c r="Q53" s="104" t="s">
        <v>2</v>
      </c>
      <c r="R53" s="105"/>
      <c r="S53" s="105"/>
      <c r="T53" s="106"/>
      <c r="U53" s="107"/>
      <c r="V53" s="108"/>
      <c r="W53" s="109"/>
      <c r="X53" s="109"/>
      <c r="Y53" s="109"/>
      <c r="Z53" s="105"/>
      <c r="AA53" s="110"/>
      <c r="AB53" s="19"/>
      <c r="AC53" s="110"/>
      <c r="AD53" s="109"/>
      <c r="AE53" s="109"/>
      <c r="AF53" s="109" t="s">
        <v>37</v>
      </c>
      <c r="AG53" s="11"/>
      <c r="AH53" s="67"/>
      <c r="AI53" s="67"/>
      <c r="AJ53" s="67"/>
      <c r="AK53" s="67"/>
      <c r="AL53" s="268"/>
      <c r="AM53" s="268"/>
      <c r="AN53" s="268"/>
      <c r="AO53" s="268"/>
      <c r="AP53" s="268"/>
      <c r="AQ53" s="12"/>
    </row>
    <row r="54" spans="1:43" s="119" customFormat="1" ht="18" thickTop="1">
      <c r="A54" s="111"/>
      <c r="B54" s="112"/>
      <c r="C54" s="113" t="s">
        <v>40</v>
      </c>
      <c r="D54" s="113"/>
      <c r="E54" s="113"/>
      <c r="F54" s="113"/>
      <c r="G54" s="113"/>
      <c r="H54" s="113"/>
      <c r="I54" s="114" t="s">
        <v>47</v>
      </c>
      <c r="J54" s="115"/>
      <c r="K54" s="115"/>
      <c r="L54" s="116"/>
      <c r="M54" s="117"/>
      <c r="N54" s="117"/>
      <c r="O54" s="118"/>
      <c r="P54" s="117"/>
      <c r="Q54" s="117"/>
      <c r="R54" s="117"/>
      <c r="S54" s="117"/>
      <c r="T54" s="117"/>
      <c r="U54" s="117"/>
      <c r="V54" s="118"/>
      <c r="W54" s="118"/>
      <c r="X54" s="118"/>
      <c r="Y54" s="118"/>
      <c r="AA54" s="120"/>
      <c r="AB54" s="11"/>
      <c r="AC54" s="120"/>
      <c r="AD54" s="118"/>
      <c r="AE54" s="118"/>
      <c r="AF54" s="118"/>
      <c r="AG54" s="11"/>
      <c r="AH54" s="67"/>
      <c r="AI54" s="67"/>
      <c r="AJ54" s="67"/>
      <c r="AK54" s="67"/>
      <c r="AL54" s="268"/>
      <c r="AM54" s="268"/>
      <c r="AN54" s="268"/>
      <c r="AO54" s="268"/>
      <c r="AP54" s="268"/>
      <c r="AQ54" s="12"/>
    </row>
    <row r="55" spans="1:43" s="119" customFormat="1" ht="17.25">
      <c r="A55" s="111"/>
      <c r="B55" s="112"/>
      <c r="C55" s="114" t="s">
        <v>153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117"/>
      <c r="U55" s="117"/>
      <c r="V55" s="118"/>
      <c r="W55" s="118"/>
      <c r="X55" s="118"/>
      <c r="Y55" s="118" t="s">
        <v>156</v>
      </c>
      <c r="AA55" s="120"/>
      <c r="AB55" s="11"/>
      <c r="AC55" s="120"/>
      <c r="AD55" s="118"/>
      <c r="AE55" s="118"/>
      <c r="AF55" s="123"/>
      <c r="AG55" s="11"/>
      <c r="AH55" s="67"/>
      <c r="AI55" s="67"/>
      <c r="AJ55" s="67"/>
      <c r="AK55" s="67"/>
      <c r="AL55" s="268"/>
      <c r="AM55" s="268"/>
      <c r="AN55" s="268"/>
      <c r="AO55" s="268"/>
      <c r="AP55" s="268"/>
      <c r="AQ55" s="12"/>
    </row>
    <row r="56" spans="2:42" s="123" customFormat="1" ht="17.25">
      <c r="B56" s="159"/>
      <c r="C56" s="311" t="s">
        <v>132</v>
      </c>
      <c r="E56" s="309"/>
      <c r="G56" s="320" t="s">
        <v>151</v>
      </c>
      <c r="H56" s="323"/>
      <c r="I56" s="113" t="s">
        <v>126</v>
      </c>
      <c r="J56" s="316"/>
      <c r="N56" s="121"/>
      <c r="O56" s="234" t="s">
        <v>146</v>
      </c>
      <c r="P56" s="322"/>
      <c r="Q56" s="115"/>
      <c r="W56" s="159"/>
      <c r="X56" s="159"/>
      <c r="Y56" s="159"/>
      <c r="AC56" s="195"/>
      <c r="AG56" s="126"/>
      <c r="AH56" s="69"/>
      <c r="AI56" s="69"/>
      <c r="AJ56" s="69"/>
      <c r="AK56" s="69"/>
      <c r="AL56" s="69"/>
      <c r="AM56" s="69"/>
      <c r="AN56" s="69"/>
      <c r="AO56" s="69"/>
      <c r="AP56" s="69"/>
    </row>
    <row r="57" spans="2:43" s="123" customFormat="1" ht="17.25">
      <c r="B57" s="159"/>
      <c r="C57" s="309" t="s">
        <v>127</v>
      </c>
      <c r="E57" s="309"/>
      <c r="G57" s="320" t="s">
        <v>147</v>
      </c>
      <c r="H57" s="323"/>
      <c r="I57" s="311" t="s">
        <v>134</v>
      </c>
      <c r="J57" s="316"/>
      <c r="K57" s="309"/>
      <c r="L57" s="309"/>
      <c r="M57" s="309"/>
      <c r="N57" s="320"/>
      <c r="O57" s="320" t="s">
        <v>151</v>
      </c>
      <c r="P57" s="323"/>
      <c r="W57" s="159"/>
      <c r="X57" s="159"/>
      <c r="Y57" s="159"/>
      <c r="AC57" s="195"/>
      <c r="AG57" s="5"/>
      <c r="AH57" s="69"/>
      <c r="AI57" s="69"/>
      <c r="AJ57" s="69"/>
      <c r="AK57" s="69"/>
      <c r="AL57" s="69"/>
      <c r="AM57" s="69"/>
      <c r="AN57" s="69"/>
      <c r="AO57" s="69"/>
      <c r="AP57" s="69"/>
      <c r="AQ57" s="101"/>
    </row>
    <row r="58" spans="2:42" s="123" customFormat="1" ht="17.25">
      <c r="B58" s="159"/>
      <c r="C58" s="313" t="s">
        <v>130</v>
      </c>
      <c r="E58" s="309"/>
      <c r="G58" s="320" t="s">
        <v>149</v>
      </c>
      <c r="H58" s="323"/>
      <c r="I58" s="309" t="s">
        <v>135</v>
      </c>
      <c r="J58" s="317"/>
      <c r="K58" s="309"/>
      <c r="M58" s="309"/>
      <c r="N58" s="319"/>
      <c r="O58" s="320" t="s">
        <v>151</v>
      </c>
      <c r="P58" s="323"/>
      <c r="Q58" s="123" t="s">
        <v>2</v>
      </c>
      <c r="W58" s="159"/>
      <c r="X58" s="159"/>
      <c r="Y58" s="159"/>
      <c r="AC58" s="195"/>
      <c r="AG58" s="5"/>
      <c r="AH58" s="69"/>
      <c r="AI58" s="69"/>
      <c r="AJ58" s="69"/>
      <c r="AK58" s="69"/>
      <c r="AL58" s="69"/>
      <c r="AM58" s="69"/>
      <c r="AN58" s="69"/>
      <c r="AO58" s="69"/>
      <c r="AP58" s="69"/>
    </row>
    <row r="59" spans="2:43" s="123" customFormat="1" ht="17.25">
      <c r="B59" s="159"/>
      <c r="C59" s="311" t="s">
        <v>129</v>
      </c>
      <c r="E59" s="309"/>
      <c r="G59" s="320" t="s">
        <v>148</v>
      </c>
      <c r="H59" s="323"/>
      <c r="I59" s="311" t="s">
        <v>131</v>
      </c>
      <c r="J59" s="317"/>
      <c r="K59" s="309"/>
      <c r="M59" s="309"/>
      <c r="N59" s="319"/>
      <c r="O59" s="320" t="s">
        <v>150</v>
      </c>
      <c r="P59" s="323"/>
      <c r="Q59" s="123" t="s">
        <v>2</v>
      </c>
      <c r="W59" s="159"/>
      <c r="X59" s="159"/>
      <c r="Y59" s="159"/>
      <c r="AC59" s="195"/>
      <c r="AG59" s="5"/>
      <c r="AH59" s="69"/>
      <c r="AI59" s="69"/>
      <c r="AJ59" s="69"/>
      <c r="AK59" s="69"/>
      <c r="AL59" s="69"/>
      <c r="AM59" s="69"/>
      <c r="AN59" s="69"/>
      <c r="AO59" s="69"/>
      <c r="AP59" s="69"/>
      <c r="AQ59" s="119"/>
    </row>
    <row r="60" spans="2:42" s="123" customFormat="1" ht="17.25">
      <c r="B60" s="159"/>
      <c r="C60" s="311" t="s">
        <v>133</v>
      </c>
      <c r="E60" s="309"/>
      <c r="G60" s="320" t="s">
        <v>151</v>
      </c>
      <c r="H60" s="323"/>
      <c r="J60" s="316"/>
      <c r="N60" s="121"/>
      <c r="Q60" s="314"/>
      <c r="W60" s="159"/>
      <c r="X60" s="159"/>
      <c r="Y60" s="159"/>
      <c r="AC60" s="195"/>
      <c r="AG60" s="126"/>
      <c r="AH60" s="69"/>
      <c r="AI60" s="69"/>
      <c r="AJ60" s="69"/>
      <c r="AK60" s="69"/>
      <c r="AL60" s="69"/>
      <c r="AM60" s="69"/>
      <c r="AN60" s="69"/>
      <c r="AO60" s="69"/>
      <c r="AP60" s="69"/>
    </row>
    <row r="61" spans="2:43" s="123" customFormat="1" ht="15">
      <c r="B61" s="159"/>
      <c r="C61" s="311" t="s">
        <v>128</v>
      </c>
      <c r="E61" s="309"/>
      <c r="G61" s="320" t="s">
        <v>147</v>
      </c>
      <c r="H61" s="323"/>
      <c r="I61" s="311"/>
      <c r="J61" s="317"/>
      <c r="K61" s="309"/>
      <c r="M61" s="309"/>
      <c r="N61" s="319"/>
      <c r="P61" s="309"/>
      <c r="Q61" s="312"/>
      <c r="W61" s="159"/>
      <c r="X61" s="159"/>
      <c r="Y61" s="159"/>
      <c r="AC61" s="195"/>
      <c r="AG61" s="5"/>
      <c r="AH61" s="69"/>
      <c r="AI61" s="69"/>
      <c r="AJ61" s="69"/>
      <c r="AK61" s="69"/>
      <c r="AL61" s="69"/>
      <c r="AM61" s="69"/>
      <c r="AN61" s="69"/>
      <c r="AO61" s="69"/>
      <c r="AP61" s="69"/>
      <c r="AQ61" s="119"/>
    </row>
    <row r="62" spans="2:43" s="123" customFormat="1" ht="15">
      <c r="B62" s="159"/>
      <c r="C62" s="311"/>
      <c r="E62" s="309"/>
      <c r="G62" s="320"/>
      <c r="H62" s="323"/>
      <c r="I62" s="311"/>
      <c r="J62" s="317"/>
      <c r="K62" s="309"/>
      <c r="M62" s="309"/>
      <c r="N62" s="319"/>
      <c r="P62" s="309"/>
      <c r="Q62" s="312"/>
      <c r="W62" s="159"/>
      <c r="X62" s="159"/>
      <c r="Y62" s="159"/>
      <c r="AC62" s="195"/>
      <c r="AG62" s="5"/>
      <c r="AH62" s="69"/>
      <c r="AI62" s="69"/>
      <c r="AJ62" s="69"/>
      <c r="AK62" s="69"/>
      <c r="AL62" s="69"/>
      <c r="AM62" s="69"/>
      <c r="AN62" s="69"/>
      <c r="AO62" s="69"/>
      <c r="AP62" s="69"/>
      <c r="AQ62" s="119"/>
    </row>
    <row r="63" spans="2:43" s="123" customFormat="1" ht="15">
      <c r="B63" s="159"/>
      <c r="C63" s="114" t="s">
        <v>154</v>
      </c>
      <c r="E63" s="309"/>
      <c r="G63" s="320"/>
      <c r="H63" s="323"/>
      <c r="I63" s="311"/>
      <c r="J63" s="317"/>
      <c r="K63" s="309"/>
      <c r="M63" s="309"/>
      <c r="N63" s="319"/>
      <c r="P63" s="309"/>
      <c r="Q63" s="312"/>
      <c r="W63" s="159"/>
      <c r="X63" s="159"/>
      <c r="Y63" s="159" t="s">
        <v>156</v>
      </c>
      <c r="AC63" s="195"/>
      <c r="AG63" s="5"/>
      <c r="AH63" s="69"/>
      <c r="AI63" s="69"/>
      <c r="AJ63" s="69"/>
      <c r="AK63" s="69"/>
      <c r="AL63" s="69"/>
      <c r="AM63" s="69"/>
      <c r="AN63" s="69"/>
      <c r="AO63" s="69"/>
      <c r="AP63" s="69"/>
      <c r="AQ63" s="119"/>
    </row>
    <row r="64" spans="2:42" s="123" customFormat="1" ht="15">
      <c r="B64" s="159"/>
      <c r="C64" s="311" t="s">
        <v>136</v>
      </c>
      <c r="E64" s="309"/>
      <c r="G64" s="320" t="s">
        <v>146</v>
      </c>
      <c r="H64" s="323"/>
      <c r="I64" s="313" t="s">
        <v>144</v>
      </c>
      <c r="J64" s="317"/>
      <c r="K64" s="309"/>
      <c r="M64" s="309"/>
      <c r="N64" s="319"/>
      <c r="O64" s="320" t="s">
        <v>152</v>
      </c>
      <c r="P64" s="323"/>
      <c r="Q64" s="313"/>
      <c r="W64" s="159"/>
      <c r="X64" s="159"/>
      <c r="Y64" s="159"/>
      <c r="AC64" s="195"/>
      <c r="AH64" s="117"/>
      <c r="AI64" s="117"/>
      <c r="AJ64" s="117"/>
      <c r="AK64" s="117"/>
      <c r="AL64" s="117"/>
      <c r="AM64" s="117"/>
      <c r="AN64" s="117"/>
      <c r="AO64" s="117"/>
      <c r="AP64" s="117"/>
    </row>
    <row r="65" spans="2:42" s="123" customFormat="1" ht="15">
      <c r="B65" s="159"/>
      <c r="C65" s="311" t="s">
        <v>141</v>
      </c>
      <c r="E65" s="309"/>
      <c r="G65" s="320" t="s">
        <v>146</v>
      </c>
      <c r="H65" s="323"/>
      <c r="I65" s="311" t="s">
        <v>145</v>
      </c>
      <c r="J65" s="316"/>
      <c r="K65" s="309"/>
      <c r="L65" s="309"/>
      <c r="M65" s="309"/>
      <c r="N65" s="320"/>
      <c r="O65" s="320" t="s">
        <v>147</v>
      </c>
      <c r="P65" s="323"/>
      <c r="Q65" s="311"/>
      <c r="W65" s="159"/>
      <c r="X65" s="159"/>
      <c r="Y65" s="159"/>
      <c r="AC65" s="195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2:42" s="123" customFormat="1" ht="15">
      <c r="B66" s="159"/>
      <c r="C66" s="311" t="s">
        <v>138</v>
      </c>
      <c r="E66" s="309"/>
      <c r="G66" s="320" t="s">
        <v>149</v>
      </c>
      <c r="H66" s="323"/>
      <c r="I66" s="311" t="s">
        <v>142</v>
      </c>
      <c r="J66" s="317"/>
      <c r="K66" s="309"/>
      <c r="M66" s="309"/>
      <c r="N66" s="319"/>
      <c r="O66" s="320" t="s">
        <v>149</v>
      </c>
      <c r="P66" s="324"/>
      <c r="W66" s="159"/>
      <c r="X66" s="159"/>
      <c r="Y66" s="159"/>
      <c r="AC66" s="195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2:42" s="123" customFormat="1" ht="15">
      <c r="B67" s="159"/>
      <c r="C67" s="313" t="s">
        <v>137</v>
      </c>
      <c r="E67" s="309"/>
      <c r="G67" s="320" t="s">
        <v>146</v>
      </c>
      <c r="H67" s="323"/>
      <c r="I67" s="311" t="s">
        <v>139</v>
      </c>
      <c r="J67" s="317"/>
      <c r="K67" s="309"/>
      <c r="M67" s="309"/>
      <c r="N67" s="319"/>
      <c r="O67" s="320" t="s">
        <v>149</v>
      </c>
      <c r="P67" s="323"/>
      <c r="Q67" s="313"/>
      <c r="W67" s="159"/>
      <c r="X67" s="159"/>
      <c r="Y67" s="159"/>
      <c r="AC67" s="195"/>
      <c r="AH67" s="117"/>
      <c r="AI67" s="117"/>
      <c r="AJ67" s="117"/>
      <c r="AK67" s="117"/>
      <c r="AL67" s="117"/>
      <c r="AM67" s="117"/>
      <c r="AN67" s="117"/>
      <c r="AO67" s="117"/>
      <c r="AP67" s="117"/>
    </row>
    <row r="68" spans="2:42" s="123" customFormat="1" ht="15">
      <c r="B68" s="159"/>
      <c r="C68" s="309" t="s">
        <v>143</v>
      </c>
      <c r="E68" s="309"/>
      <c r="G68" s="320" t="s">
        <v>146</v>
      </c>
      <c r="H68" s="323"/>
      <c r="J68" s="316"/>
      <c r="N68" s="121"/>
      <c r="Q68" s="312"/>
      <c r="W68" s="159"/>
      <c r="X68" s="159"/>
      <c r="Y68" s="159"/>
      <c r="AC68" s="195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2:42" s="123" customFormat="1" ht="15">
      <c r="B69" s="159"/>
      <c r="C69" s="311" t="s">
        <v>140</v>
      </c>
      <c r="E69" s="309"/>
      <c r="G69" s="320" t="s">
        <v>149</v>
      </c>
      <c r="H69" s="323"/>
      <c r="J69" s="316"/>
      <c r="K69" s="309"/>
      <c r="L69" s="311"/>
      <c r="M69" s="311"/>
      <c r="N69" s="320"/>
      <c r="O69" s="311"/>
      <c r="P69" s="310"/>
      <c r="Q69" s="312"/>
      <c r="W69" s="159"/>
      <c r="X69" s="159"/>
      <c r="Y69" s="159"/>
      <c r="AC69" s="195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2:42" s="123" customFormat="1" ht="15">
      <c r="B70" s="159"/>
      <c r="C70" s="311"/>
      <c r="E70" s="309"/>
      <c r="G70" s="320"/>
      <c r="H70" s="323"/>
      <c r="J70" s="316"/>
      <c r="K70" s="309"/>
      <c r="L70" s="311"/>
      <c r="M70" s="311"/>
      <c r="N70" s="320"/>
      <c r="O70" s="311"/>
      <c r="P70" s="310"/>
      <c r="Q70" s="312"/>
      <c r="W70" s="159"/>
      <c r="X70" s="159"/>
      <c r="Y70" s="159"/>
      <c r="AC70" s="195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2:42" s="123" customFormat="1" ht="15">
      <c r="B71" s="159"/>
      <c r="C71" s="311"/>
      <c r="E71" s="309"/>
      <c r="G71" s="320"/>
      <c r="H71" s="309"/>
      <c r="I71" s="311"/>
      <c r="J71" s="317"/>
      <c r="K71" s="309"/>
      <c r="M71" s="311"/>
      <c r="N71" s="319"/>
      <c r="P71" s="309"/>
      <c r="Q71" s="312"/>
      <c r="W71" s="159"/>
      <c r="X71" s="159"/>
      <c r="Y71" s="159"/>
      <c r="AC71" s="195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2:42" s="123" customFormat="1" ht="15">
      <c r="B72" s="159"/>
      <c r="C72" s="311"/>
      <c r="E72" s="309"/>
      <c r="G72" s="320"/>
      <c r="H72" s="309"/>
      <c r="I72" s="311"/>
      <c r="J72" s="317"/>
      <c r="K72" s="309"/>
      <c r="M72" s="311"/>
      <c r="N72" s="319"/>
      <c r="P72" s="309"/>
      <c r="Q72" s="312"/>
      <c r="W72" s="159"/>
      <c r="X72" s="159"/>
      <c r="Y72" s="159"/>
      <c r="AC72" s="195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2:42" s="123" customFormat="1" ht="15">
      <c r="B73" s="159"/>
      <c r="C73" s="311"/>
      <c r="E73" s="309"/>
      <c r="G73" s="320"/>
      <c r="H73" s="309"/>
      <c r="I73" s="313"/>
      <c r="J73" s="317"/>
      <c r="K73" s="309"/>
      <c r="M73" s="311"/>
      <c r="N73" s="319"/>
      <c r="P73" s="309"/>
      <c r="Q73" s="312"/>
      <c r="W73" s="159"/>
      <c r="X73" s="159"/>
      <c r="Y73" s="159"/>
      <c r="AC73" s="195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2:42" s="123" customFormat="1" ht="15">
      <c r="B74" s="159"/>
      <c r="C74" s="311"/>
      <c r="E74" s="309"/>
      <c r="G74" s="320"/>
      <c r="H74" s="309"/>
      <c r="I74" s="311"/>
      <c r="J74" s="317"/>
      <c r="K74" s="312"/>
      <c r="M74" s="311"/>
      <c r="N74" s="319"/>
      <c r="P74" s="309"/>
      <c r="Q74" s="312"/>
      <c r="W74" s="159"/>
      <c r="X74" s="159"/>
      <c r="Y74" s="159"/>
      <c r="AC74" s="195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2:42" s="123" customFormat="1" ht="15">
      <c r="B75" s="159"/>
      <c r="C75" s="311"/>
      <c r="E75" s="309"/>
      <c r="G75" s="320"/>
      <c r="H75" s="309"/>
      <c r="I75" s="311"/>
      <c r="J75" s="317"/>
      <c r="K75" s="312"/>
      <c r="M75" s="311"/>
      <c r="N75" s="319"/>
      <c r="P75" s="309"/>
      <c r="Q75" s="312"/>
      <c r="W75" s="159"/>
      <c r="X75" s="159"/>
      <c r="Y75" s="159"/>
      <c r="AC75" s="195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2:42" s="123" customFormat="1" ht="15">
      <c r="B76" s="159"/>
      <c r="C76" s="309"/>
      <c r="E76" s="309"/>
      <c r="G76" s="320"/>
      <c r="H76" s="309"/>
      <c r="I76" s="311"/>
      <c r="J76" s="317"/>
      <c r="K76" s="309"/>
      <c r="M76" s="309"/>
      <c r="N76" s="319"/>
      <c r="P76" s="309"/>
      <c r="Q76" s="312"/>
      <c r="W76" s="159"/>
      <c r="X76" s="159"/>
      <c r="Y76" s="159"/>
      <c r="AC76" s="195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2:42" s="123" customFormat="1" ht="15">
      <c r="B77" s="159"/>
      <c r="C77" s="311"/>
      <c r="E77" s="309"/>
      <c r="G77" s="320"/>
      <c r="H77" s="309"/>
      <c r="I77" s="311"/>
      <c r="J77" s="317"/>
      <c r="K77" s="309"/>
      <c r="M77" s="309"/>
      <c r="N77" s="319"/>
      <c r="P77" s="309"/>
      <c r="Q77" s="312"/>
      <c r="W77" s="159"/>
      <c r="X77" s="159"/>
      <c r="Y77" s="159"/>
      <c r="AC77" s="195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2:42" s="123" customFormat="1" ht="15">
      <c r="B78" s="159"/>
      <c r="C78" s="311"/>
      <c r="E78" s="309"/>
      <c r="G78" s="320"/>
      <c r="H78" s="309"/>
      <c r="I78" s="311"/>
      <c r="J78" s="317"/>
      <c r="K78" s="309"/>
      <c r="M78" s="309"/>
      <c r="N78" s="319"/>
      <c r="P78" s="309"/>
      <c r="Q78" s="312"/>
      <c r="W78" s="159"/>
      <c r="X78" s="159"/>
      <c r="Y78" s="159"/>
      <c r="AC78" s="195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2:42" s="123" customFormat="1" ht="15">
      <c r="B79" s="159"/>
      <c r="C79" s="311"/>
      <c r="E79" s="309"/>
      <c r="G79" s="320"/>
      <c r="H79" s="309"/>
      <c r="I79" s="311"/>
      <c r="J79" s="317"/>
      <c r="K79" s="309"/>
      <c r="M79" s="309"/>
      <c r="N79" s="319"/>
      <c r="P79" s="309"/>
      <c r="Q79" s="314"/>
      <c r="W79" s="159"/>
      <c r="X79" s="159"/>
      <c r="Y79" s="159"/>
      <c r="AC79" s="195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2:42" s="123" customFormat="1" ht="15">
      <c r="B80" s="159"/>
      <c r="C80" s="311"/>
      <c r="E80" s="309"/>
      <c r="G80" s="320"/>
      <c r="H80" s="309"/>
      <c r="I80" s="311"/>
      <c r="J80" s="317"/>
      <c r="K80" s="309"/>
      <c r="M80" s="309"/>
      <c r="N80" s="319"/>
      <c r="P80" s="309"/>
      <c r="Q80" s="314"/>
      <c r="W80" s="159"/>
      <c r="X80" s="159"/>
      <c r="Y80" s="159"/>
      <c r="AC80" s="195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2:42" s="123" customFormat="1" ht="15">
      <c r="B81" s="159"/>
      <c r="C81" s="313"/>
      <c r="E81" s="309"/>
      <c r="G81" s="320"/>
      <c r="H81" s="309"/>
      <c r="I81" s="311"/>
      <c r="J81" s="317"/>
      <c r="K81" s="309"/>
      <c r="M81" s="309"/>
      <c r="N81" s="319"/>
      <c r="P81" s="309"/>
      <c r="Q81" s="314"/>
      <c r="W81" s="159"/>
      <c r="X81" s="159"/>
      <c r="Y81" s="159"/>
      <c r="AC81" s="195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2:42" s="123" customFormat="1" ht="15">
      <c r="B82" s="159"/>
      <c r="C82" s="311"/>
      <c r="E82" s="309"/>
      <c r="G82" s="320"/>
      <c r="H82" s="309"/>
      <c r="J82" s="316"/>
      <c r="K82" s="309"/>
      <c r="L82" s="309"/>
      <c r="M82" s="309"/>
      <c r="N82" s="320"/>
      <c r="O82" s="311"/>
      <c r="P82" s="310"/>
      <c r="Q82" s="314"/>
      <c r="W82" s="159"/>
      <c r="X82" s="159"/>
      <c r="Y82" s="159"/>
      <c r="AC82" s="195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2:42" s="123" customFormat="1" ht="15">
      <c r="B83" s="159"/>
      <c r="C83" s="311"/>
      <c r="E83" s="309"/>
      <c r="G83" s="320"/>
      <c r="H83" s="309"/>
      <c r="J83" s="316"/>
      <c r="K83" s="309"/>
      <c r="L83" s="309"/>
      <c r="M83" s="309"/>
      <c r="N83" s="320"/>
      <c r="O83" s="311"/>
      <c r="P83" s="310"/>
      <c r="Q83" s="314"/>
      <c r="W83" s="159"/>
      <c r="X83" s="159"/>
      <c r="Y83" s="159"/>
      <c r="AC83" s="195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2:42" s="123" customFormat="1" ht="15">
      <c r="B84" s="159"/>
      <c r="C84" s="113"/>
      <c r="D84" s="113"/>
      <c r="E84" s="113"/>
      <c r="F84" s="113"/>
      <c r="G84" s="234"/>
      <c r="H84" s="113"/>
      <c r="I84" s="115"/>
      <c r="J84" s="315"/>
      <c r="K84" s="115"/>
      <c r="L84" s="116"/>
      <c r="M84" s="117"/>
      <c r="N84" s="118"/>
      <c r="O84" s="117"/>
      <c r="P84" s="117"/>
      <c r="Q84" s="314"/>
      <c r="W84" s="159"/>
      <c r="X84" s="159"/>
      <c r="Y84" s="159"/>
      <c r="AC84" s="195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2:42" s="123" customFormat="1" ht="15">
      <c r="B85" s="159"/>
      <c r="C85" s="313"/>
      <c r="D85" s="119"/>
      <c r="E85" s="113"/>
      <c r="F85" s="119"/>
      <c r="G85" s="234"/>
      <c r="H85" s="113"/>
      <c r="I85" s="311"/>
      <c r="J85" s="317"/>
      <c r="K85" s="309"/>
      <c r="M85" s="309"/>
      <c r="N85" s="319"/>
      <c r="P85" s="309"/>
      <c r="Q85" s="314"/>
      <c r="W85" s="159"/>
      <c r="X85" s="159"/>
      <c r="Y85" s="159"/>
      <c r="AC85" s="195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2:42" s="123" customFormat="1" ht="15">
      <c r="B86" s="159"/>
      <c r="C86" s="311"/>
      <c r="D86" s="119"/>
      <c r="E86" s="309"/>
      <c r="F86" s="119"/>
      <c r="G86" s="320"/>
      <c r="H86" s="309"/>
      <c r="I86" s="311"/>
      <c r="J86" s="317"/>
      <c r="K86" s="309"/>
      <c r="M86" s="309"/>
      <c r="N86" s="319"/>
      <c r="P86" s="309"/>
      <c r="Q86" s="314"/>
      <c r="W86" s="159"/>
      <c r="X86" s="159"/>
      <c r="Y86" s="159"/>
      <c r="AC86" s="195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2:42" s="123" customFormat="1" ht="15">
      <c r="B87" s="159"/>
      <c r="C87" s="311"/>
      <c r="E87" s="309"/>
      <c r="G87" s="320"/>
      <c r="H87" s="309"/>
      <c r="I87" s="313"/>
      <c r="J87" s="317"/>
      <c r="K87" s="309"/>
      <c r="M87" s="309"/>
      <c r="N87" s="319"/>
      <c r="P87" s="309"/>
      <c r="Q87" s="314"/>
      <c r="W87" s="159"/>
      <c r="X87" s="159"/>
      <c r="Y87" s="159"/>
      <c r="AC87" s="195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2:42" s="123" customFormat="1" ht="15">
      <c r="B88" s="159"/>
      <c r="C88" s="311"/>
      <c r="E88" s="309"/>
      <c r="G88" s="320"/>
      <c r="H88" s="309"/>
      <c r="I88" s="311"/>
      <c r="J88" s="317"/>
      <c r="K88" s="309"/>
      <c r="M88" s="309"/>
      <c r="N88" s="319"/>
      <c r="P88" s="309"/>
      <c r="Q88" s="312"/>
      <c r="W88" s="159"/>
      <c r="X88" s="159"/>
      <c r="Y88" s="159"/>
      <c r="AC88" s="195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2:42" s="123" customFormat="1" ht="15">
      <c r="B89" s="159"/>
      <c r="C89" s="309"/>
      <c r="E89" s="309"/>
      <c r="G89" s="320"/>
      <c r="H89" s="309"/>
      <c r="J89" s="316"/>
      <c r="K89" s="309"/>
      <c r="L89" s="309"/>
      <c r="M89" s="309"/>
      <c r="N89" s="320"/>
      <c r="O89" s="311"/>
      <c r="P89" s="310"/>
      <c r="Q89" s="312"/>
      <c r="W89" s="159"/>
      <c r="X89" s="159"/>
      <c r="Y89" s="159"/>
      <c r="AC89" s="195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2:42" s="123" customFormat="1" ht="15">
      <c r="B90" s="159"/>
      <c r="C90" s="311"/>
      <c r="E90" s="309"/>
      <c r="G90" s="320"/>
      <c r="H90" s="309"/>
      <c r="I90" s="311"/>
      <c r="J90" s="317"/>
      <c r="K90" s="309"/>
      <c r="M90" s="309"/>
      <c r="N90" s="319"/>
      <c r="P90" s="309"/>
      <c r="Q90" s="312"/>
      <c r="W90" s="159"/>
      <c r="X90" s="159"/>
      <c r="Y90" s="159"/>
      <c r="AC90" s="195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2:42" s="123" customFormat="1" ht="15">
      <c r="B91" s="159"/>
      <c r="C91" s="311"/>
      <c r="E91" s="309"/>
      <c r="G91" s="320"/>
      <c r="H91" s="309"/>
      <c r="I91" s="311"/>
      <c r="J91" s="317"/>
      <c r="K91" s="309"/>
      <c r="M91" s="309"/>
      <c r="N91" s="319"/>
      <c r="P91" s="309"/>
      <c r="Q91" s="312"/>
      <c r="W91" s="159"/>
      <c r="X91" s="159"/>
      <c r="Y91" s="159"/>
      <c r="AC91" s="195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2:42" s="123" customFormat="1" ht="15">
      <c r="B92" s="159"/>
      <c r="C92" s="313"/>
      <c r="E92" s="309"/>
      <c r="G92" s="320"/>
      <c r="H92" s="309"/>
      <c r="I92" s="311"/>
      <c r="J92" s="317"/>
      <c r="K92" s="309"/>
      <c r="M92" s="309"/>
      <c r="N92" s="319"/>
      <c r="P92" s="309"/>
      <c r="Q92" s="312"/>
      <c r="W92" s="159"/>
      <c r="X92" s="159"/>
      <c r="Y92" s="159"/>
      <c r="AC92" s="195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2:42" s="123" customFormat="1" ht="15">
      <c r="B93" s="159"/>
      <c r="C93" s="311"/>
      <c r="E93" s="309"/>
      <c r="G93" s="320"/>
      <c r="H93" s="309"/>
      <c r="J93" s="316"/>
      <c r="K93" s="314"/>
      <c r="L93" s="311"/>
      <c r="M93" s="311"/>
      <c r="N93" s="321"/>
      <c r="P93" s="311"/>
      <c r="Q93" s="312"/>
      <c r="W93" s="159"/>
      <c r="X93" s="159"/>
      <c r="Y93" s="159"/>
      <c r="AC93" s="195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2:42" s="123" customFormat="1" ht="15">
      <c r="B94" s="159"/>
      <c r="C94" s="311"/>
      <c r="E94" s="309"/>
      <c r="G94" s="320"/>
      <c r="H94" s="309"/>
      <c r="J94" s="316"/>
      <c r="N94" s="121"/>
      <c r="Q94" s="312"/>
      <c r="W94" s="159"/>
      <c r="X94" s="159"/>
      <c r="Y94" s="159"/>
      <c r="AC94" s="195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2:42" s="123" customFormat="1" ht="15">
      <c r="B95" s="159"/>
      <c r="C95" s="311"/>
      <c r="E95" s="309"/>
      <c r="G95" s="320"/>
      <c r="H95" s="309"/>
      <c r="J95" s="316"/>
      <c r="N95" s="121"/>
      <c r="Q95" s="312"/>
      <c r="W95" s="159"/>
      <c r="X95" s="159"/>
      <c r="Y95" s="159"/>
      <c r="AC95" s="195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2:42" s="123" customFormat="1" ht="15">
      <c r="B96" s="159"/>
      <c r="C96" s="311"/>
      <c r="E96" s="309"/>
      <c r="G96" s="320"/>
      <c r="H96" s="309"/>
      <c r="J96" s="316"/>
      <c r="N96" s="121"/>
      <c r="Q96" s="312"/>
      <c r="W96" s="159"/>
      <c r="X96" s="159"/>
      <c r="Y96" s="159"/>
      <c r="AC96" s="195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2:42" s="123" customFormat="1" ht="15">
      <c r="B97" s="159"/>
      <c r="C97" s="309"/>
      <c r="E97" s="309"/>
      <c r="G97" s="320"/>
      <c r="H97" s="309"/>
      <c r="J97" s="316"/>
      <c r="K97" s="309"/>
      <c r="L97" s="309"/>
      <c r="M97" s="309"/>
      <c r="N97" s="320"/>
      <c r="O97" s="311"/>
      <c r="P97" s="310"/>
      <c r="Q97" s="312"/>
      <c r="W97" s="159"/>
      <c r="X97" s="159"/>
      <c r="Y97" s="159"/>
      <c r="AC97" s="195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2:42" s="123" customFormat="1" ht="15">
      <c r="B98" s="159"/>
      <c r="C98" s="311"/>
      <c r="E98" s="309"/>
      <c r="G98" s="320"/>
      <c r="H98" s="309"/>
      <c r="I98" s="311"/>
      <c r="J98" s="317"/>
      <c r="K98" s="309"/>
      <c r="M98" s="309"/>
      <c r="N98" s="319"/>
      <c r="P98" s="309"/>
      <c r="Q98" s="312"/>
      <c r="W98" s="159"/>
      <c r="X98" s="159"/>
      <c r="Y98" s="159"/>
      <c r="AC98" s="195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2:42" s="123" customFormat="1" ht="15">
      <c r="B99" s="159"/>
      <c r="C99" s="313"/>
      <c r="E99" s="309"/>
      <c r="G99" s="320"/>
      <c r="H99" s="309"/>
      <c r="I99" s="311"/>
      <c r="J99" s="317"/>
      <c r="K99" s="309"/>
      <c r="M99" s="309"/>
      <c r="N99" s="319"/>
      <c r="P99" s="309"/>
      <c r="Q99" s="314"/>
      <c r="W99" s="159"/>
      <c r="X99" s="159"/>
      <c r="Y99" s="159"/>
      <c r="AC99" s="195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2:42" s="123" customFormat="1" ht="15">
      <c r="B100" s="159"/>
      <c r="C100" s="311"/>
      <c r="E100" s="309"/>
      <c r="G100" s="320"/>
      <c r="H100" s="309"/>
      <c r="I100" s="311"/>
      <c r="J100" s="317"/>
      <c r="K100" s="309"/>
      <c r="M100" s="309"/>
      <c r="N100" s="319"/>
      <c r="P100" s="309"/>
      <c r="Q100" s="312"/>
      <c r="W100" s="159"/>
      <c r="X100" s="159"/>
      <c r="Y100" s="159"/>
      <c r="AC100" s="195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2:42" s="123" customFormat="1" ht="15">
      <c r="B101" s="159"/>
      <c r="C101" s="311"/>
      <c r="E101" s="309"/>
      <c r="G101" s="320"/>
      <c r="H101" s="309"/>
      <c r="I101" s="313"/>
      <c r="J101" s="317"/>
      <c r="K101" s="309"/>
      <c r="M101" s="309"/>
      <c r="N101" s="319"/>
      <c r="P101" s="309"/>
      <c r="Q101" s="312"/>
      <c r="W101" s="159"/>
      <c r="X101" s="159"/>
      <c r="Y101" s="159"/>
      <c r="AC101" s="195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2:42" s="123" customFormat="1" ht="15">
      <c r="B102" s="159"/>
      <c r="C102" s="311"/>
      <c r="E102" s="309"/>
      <c r="G102" s="320"/>
      <c r="H102" s="309"/>
      <c r="J102" s="316"/>
      <c r="K102" s="309"/>
      <c r="L102" s="311"/>
      <c r="M102" s="311"/>
      <c r="N102" s="320"/>
      <c r="O102" s="311"/>
      <c r="P102" s="310"/>
      <c r="Q102" s="312"/>
      <c r="W102" s="159"/>
      <c r="X102" s="159"/>
      <c r="Y102" s="159"/>
      <c r="AC102" s="195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2:42" s="123" customFormat="1" ht="15">
      <c r="B103" s="159"/>
      <c r="C103" s="311"/>
      <c r="E103" s="309"/>
      <c r="G103" s="320"/>
      <c r="H103" s="309"/>
      <c r="J103" s="316"/>
      <c r="K103" s="309"/>
      <c r="L103" s="309"/>
      <c r="M103" s="309"/>
      <c r="N103" s="320"/>
      <c r="O103" s="311"/>
      <c r="P103" s="310"/>
      <c r="Q103" s="312"/>
      <c r="W103" s="159"/>
      <c r="X103" s="159"/>
      <c r="Y103" s="159"/>
      <c r="AC103" s="195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2:42" s="123" customFormat="1" ht="15">
      <c r="B104" s="159"/>
      <c r="C104" s="311"/>
      <c r="D104" s="309"/>
      <c r="E104" s="309"/>
      <c r="F104" s="309"/>
      <c r="G104" s="320"/>
      <c r="H104" s="309"/>
      <c r="I104" s="313"/>
      <c r="J104" s="318"/>
      <c r="K104" s="312"/>
      <c r="L104" s="311"/>
      <c r="M104" s="311"/>
      <c r="N104" s="121"/>
      <c r="P104" s="311"/>
      <c r="Q104" s="312"/>
      <c r="W104" s="159"/>
      <c r="X104" s="159"/>
      <c r="Y104" s="159"/>
      <c r="AC104" s="195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2:42" s="123" customFormat="1" ht="15">
      <c r="B105" s="159"/>
      <c r="C105" s="309"/>
      <c r="E105" s="309"/>
      <c r="G105" s="320"/>
      <c r="H105" s="309"/>
      <c r="J105" s="316"/>
      <c r="N105" s="121"/>
      <c r="Q105" s="311"/>
      <c r="W105" s="159"/>
      <c r="X105" s="159"/>
      <c r="Y105" s="159"/>
      <c r="AC105" s="195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2:42" s="123" customFormat="1" ht="15">
      <c r="B106" s="159"/>
      <c r="C106" s="313"/>
      <c r="E106" s="309"/>
      <c r="G106" s="320"/>
      <c r="H106" s="309"/>
      <c r="I106" s="313"/>
      <c r="J106" s="317"/>
      <c r="K106" s="309"/>
      <c r="M106" s="309"/>
      <c r="N106" s="319"/>
      <c r="P106" s="309"/>
      <c r="Q106" s="309"/>
      <c r="W106" s="159"/>
      <c r="X106" s="159"/>
      <c r="Y106" s="159"/>
      <c r="AC106" s="195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2:42" s="123" customFormat="1" ht="15">
      <c r="B107" s="159"/>
      <c r="C107" s="311"/>
      <c r="E107" s="309"/>
      <c r="G107" s="320"/>
      <c r="H107" s="309"/>
      <c r="I107" s="311"/>
      <c r="J107" s="317"/>
      <c r="K107" s="312"/>
      <c r="M107" s="311"/>
      <c r="N107" s="319"/>
      <c r="P107" s="309"/>
      <c r="Q107" s="314"/>
      <c r="W107" s="159"/>
      <c r="X107" s="159"/>
      <c r="Y107" s="159"/>
      <c r="AC107" s="195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2:42" s="123" customFormat="1" ht="15">
      <c r="B108" s="159"/>
      <c r="C108" s="311"/>
      <c r="E108" s="309"/>
      <c r="G108" s="320"/>
      <c r="H108" s="309"/>
      <c r="I108" s="313"/>
      <c r="J108" s="317"/>
      <c r="K108" s="309"/>
      <c r="M108" s="311"/>
      <c r="N108" s="319"/>
      <c r="P108" s="309"/>
      <c r="Q108" s="314"/>
      <c r="W108" s="159"/>
      <c r="X108" s="159"/>
      <c r="Y108" s="159"/>
      <c r="AC108" s="195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2:42" s="123" customFormat="1" ht="15">
      <c r="B109" s="159"/>
      <c r="C109" s="311"/>
      <c r="E109" s="309"/>
      <c r="G109" s="320"/>
      <c r="H109" s="309"/>
      <c r="I109" s="311"/>
      <c r="J109" s="317"/>
      <c r="K109" s="312"/>
      <c r="M109" s="311"/>
      <c r="N109" s="319"/>
      <c r="P109" s="309"/>
      <c r="Q109" s="314"/>
      <c r="W109" s="159"/>
      <c r="X109" s="159"/>
      <c r="Y109" s="159"/>
      <c r="AC109" s="195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2:42" s="123" customFormat="1" ht="15">
      <c r="B110" s="159"/>
      <c r="C110" s="311"/>
      <c r="E110" s="309"/>
      <c r="G110" s="320"/>
      <c r="H110" s="309"/>
      <c r="I110" s="311"/>
      <c r="J110" s="317"/>
      <c r="K110" s="312"/>
      <c r="M110" s="311"/>
      <c r="N110" s="319"/>
      <c r="P110" s="309"/>
      <c r="Q110" s="314"/>
      <c r="W110" s="159"/>
      <c r="X110" s="159"/>
      <c r="Y110" s="159"/>
      <c r="AC110" s="195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:42" s="123" customFormat="1" ht="15">
      <c r="B111" s="159"/>
      <c r="C111" s="309"/>
      <c r="E111" s="309"/>
      <c r="G111" s="320"/>
      <c r="H111" s="309"/>
      <c r="I111" s="311"/>
      <c r="J111" s="317"/>
      <c r="K111" s="309"/>
      <c r="M111" s="309"/>
      <c r="N111" s="319"/>
      <c r="P111" s="309"/>
      <c r="Q111" s="314"/>
      <c r="W111" s="159"/>
      <c r="X111" s="159"/>
      <c r="Y111" s="159"/>
      <c r="AC111" s="195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2:42" s="123" customFormat="1" ht="15">
      <c r="B112" s="159"/>
      <c r="C112" s="311"/>
      <c r="E112" s="309"/>
      <c r="G112" s="320"/>
      <c r="H112" s="309"/>
      <c r="I112" s="311"/>
      <c r="J112" s="317"/>
      <c r="K112" s="309"/>
      <c r="M112" s="309"/>
      <c r="N112" s="319"/>
      <c r="P112" s="309"/>
      <c r="Q112" s="312"/>
      <c r="W112" s="159"/>
      <c r="X112" s="159"/>
      <c r="Y112" s="159"/>
      <c r="AC112" s="195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2:42" s="123" customFormat="1" ht="15">
      <c r="B113" s="159"/>
      <c r="C113" s="311"/>
      <c r="E113" s="309"/>
      <c r="G113" s="320"/>
      <c r="H113" s="309"/>
      <c r="I113" s="311"/>
      <c r="J113" s="317"/>
      <c r="K113" s="309"/>
      <c r="M113" s="309"/>
      <c r="N113" s="319"/>
      <c r="P113" s="309"/>
      <c r="Q113" s="312"/>
      <c r="W113" s="159"/>
      <c r="X113" s="159"/>
      <c r="Y113" s="159"/>
      <c r="AC113" s="195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2:42" s="123" customFormat="1" ht="15">
      <c r="B114" s="159"/>
      <c r="C114" s="311"/>
      <c r="E114" s="309"/>
      <c r="G114" s="320"/>
      <c r="H114" s="309"/>
      <c r="I114" s="311"/>
      <c r="J114" s="317"/>
      <c r="K114" s="309"/>
      <c r="M114" s="309"/>
      <c r="N114" s="319"/>
      <c r="P114" s="309"/>
      <c r="Q114" s="312"/>
      <c r="W114" s="159"/>
      <c r="X114" s="159"/>
      <c r="Y114" s="159"/>
      <c r="AC114" s="195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2:42" s="123" customFormat="1" ht="15">
      <c r="B115" s="159"/>
      <c r="C115" s="311"/>
      <c r="E115" s="309"/>
      <c r="G115" s="320"/>
      <c r="H115" s="309"/>
      <c r="I115" s="311"/>
      <c r="J115" s="317"/>
      <c r="K115" s="309"/>
      <c r="M115" s="309"/>
      <c r="N115" s="319"/>
      <c r="P115" s="309"/>
      <c r="Q115" s="312"/>
      <c r="W115" s="159"/>
      <c r="X115" s="159"/>
      <c r="Y115" s="159"/>
      <c r="AC115" s="195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2:42" s="123" customFormat="1" ht="15">
      <c r="B116" s="159"/>
      <c r="C116" s="313"/>
      <c r="E116" s="309"/>
      <c r="G116" s="320"/>
      <c r="H116" s="309"/>
      <c r="I116" s="311"/>
      <c r="J116" s="317"/>
      <c r="K116" s="309"/>
      <c r="M116" s="309"/>
      <c r="N116" s="319"/>
      <c r="P116" s="309"/>
      <c r="Q116" s="312"/>
      <c r="W116" s="159"/>
      <c r="X116" s="159"/>
      <c r="Y116" s="159"/>
      <c r="AC116" s="195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2:42" s="123" customFormat="1" ht="15">
      <c r="B117" s="159"/>
      <c r="C117" s="311"/>
      <c r="E117" s="309"/>
      <c r="G117" s="320"/>
      <c r="H117" s="309"/>
      <c r="J117" s="316"/>
      <c r="K117" s="309"/>
      <c r="L117" s="309"/>
      <c r="M117" s="309"/>
      <c r="N117" s="320"/>
      <c r="O117" s="311"/>
      <c r="P117" s="310"/>
      <c r="Q117" s="312"/>
      <c r="W117" s="159"/>
      <c r="X117" s="159"/>
      <c r="Y117" s="159"/>
      <c r="AC117" s="195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2:42" s="123" customFormat="1" ht="15">
      <c r="B118" s="159"/>
      <c r="C118" s="311"/>
      <c r="E118" s="309"/>
      <c r="G118" s="320"/>
      <c r="H118" s="309"/>
      <c r="J118" s="316"/>
      <c r="K118" s="309"/>
      <c r="L118" s="309"/>
      <c r="M118" s="309"/>
      <c r="N118" s="320"/>
      <c r="O118" s="311"/>
      <c r="P118" s="310"/>
      <c r="Q118" s="312"/>
      <c r="W118" s="159"/>
      <c r="X118" s="159"/>
      <c r="Y118" s="159"/>
      <c r="AC118" s="195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2:42" s="123" customFormat="1" ht="15">
      <c r="B119" s="159"/>
      <c r="C119" s="113"/>
      <c r="D119" s="113"/>
      <c r="E119" s="113"/>
      <c r="F119" s="113"/>
      <c r="G119" s="234"/>
      <c r="H119" s="113"/>
      <c r="I119" s="115"/>
      <c r="J119" s="315"/>
      <c r="K119" s="115"/>
      <c r="L119" s="116"/>
      <c r="M119" s="117"/>
      <c r="N119" s="118"/>
      <c r="O119" s="117"/>
      <c r="P119" s="117"/>
      <c r="Q119" s="312"/>
      <c r="W119" s="159"/>
      <c r="X119" s="159"/>
      <c r="Y119" s="159"/>
      <c r="AC119" s="195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2:42" s="123" customFormat="1" ht="15">
      <c r="B120" s="159"/>
      <c r="C120" s="313"/>
      <c r="D120" s="119"/>
      <c r="E120" s="113"/>
      <c r="F120" s="119"/>
      <c r="G120" s="234"/>
      <c r="H120" s="113"/>
      <c r="I120" s="311"/>
      <c r="J120" s="317"/>
      <c r="K120" s="309"/>
      <c r="M120" s="309"/>
      <c r="N120" s="319"/>
      <c r="P120" s="309"/>
      <c r="Q120" s="312"/>
      <c r="W120" s="159"/>
      <c r="X120" s="159"/>
      <c r="Y120" s="159"/>
      <c r="AC120" s="195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2:42" s="123" customFormat="1" ht="15">
      <c r="B121" s="159"/>
      <c r="C121" s="311"/>
      <c r="E121" s="309"/>
      <c r="G121" s="320"/>
      <c r="H121" s="309"/>
      <c r="I121" s="311"/>
      <c r="J121" s="317"/>
      <c r="K121" s="309"/>
      <c r="M121" s="309"/>
      <c r="N121" s="319"/>
      <c r="P121" s="309"/>
      <c r="Q121" s="312"/>
      <c r="W121" s="159"/>
      <c r="X121" s="159"/>
      <c r="Y121" s="159"/>
      <c r="AC121" s="195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2:42" s="123" customFormat="1" ht="15">
      <c r="B122" s="159"/>
      <c r="C122" s="309"/>
      <c r="E122" s="309"/>
      <c r="G122" s="320"/>
      <c r="H122" s="309"/>
      <c r="J122" s="316"/>
      <c r="K122" s="309"/>
      <c r="L122" s="309"/>
      <c r="M122" s="309"/>
      <c r="N122" s="320"/>
      <c r="O122" s="311"/>
      <c r="P122" s="310"/>
      <c r="Q122" s="312"/>
      <c r="W122" s="159"/>
      <c r="X122" s="159"/>
      <c r="Y122" s="159"/>
      <c r="AC122" s="195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2:42" s="123" customFormat="1" ht="15">
      <c r="B123" s="159"/>
      <c r="C123" s="311"/>
      <c r="E123" s="309"/>
      <c r="G123" s="320"/>
      <c r="H123" s="309"/>
      <c r="I123" s="311"/>
      <c r="J123" s="317"/>
      <c r="K123" s="309"/>
      <c r="M123" s="309"/>
      <c r="N123" s="319"/>
      <c r="P123" s="309"/>
      <c r="Q123" s="312"/>
      <c r="W123" s="159"/>
      <c r="X123" s="159"/>
      <c r="Y123" s="159"/>
      <c r="AC123" s="195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2:42" s="123" customFormat="1" ht="15">
      <c r="B124" s="159"/>
      <c r="C124" s="311"/>
      <c r="E124" s="309"/>
      <c r="G124" s="320"/>
      <c r="H124" s="309"/>
      <c r="I124" s="311"/>
      <c r="J124" s="317"/>
      <c r="K124" s="309"/>
      <c r="M124" s="309"/>
      <c r="N124" s="319"/>
      <c r="P124" s="309"/>
      <c r="Q124" s="312"/>
      <c r="W124" s="159"/>
      <c r="X124" s="159"/>
      <c r="Y124" s="159"/>
      <c r="AC124" s="195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2:42" s="123" customFormat="1" ht="15">
      <c r="B125" s="159"/>
      <c r="C125" s="313"/>
      <c r="E125" s="309"/>
      <c r="G125" s="320"/>
      <c r="H125" s="309"/>
      <c r="I125" s="311"/>
      <c r="J125" s="317"/>
      <c r="K125" s="309"/>
      <c r="M125" s="309"/>
      <c r="N125" s="319"/>
      <c r="P125" s="309"/>
      <c r="Q125" s="312"/>
      <c r="W125" s="159"/>
      <c r="X125" s="159"/>
      <c r="Y125" s="159"/>
      <c r="AC125" s="195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2:42" s="123" customFormat="1" ht="15">
      <c r="B126" s="159"/>
      <c r="C126" s="311"/>
      <c r="E126" s="309"/>
      <c r="G126" s="320"/>
      <c r="H126" s="309"/>
      <c r="J126" s="316"/>
      <c r="N126" s="121"/>
      <c r="Q126" s="312"/>
      <c r="W126" s="159"/>
      <c r="X126" s="159"/>
      <c r="Y126" s="159"/>
      <c r="AC126" s="195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2:42" s="123" customFormat="1" ht="15">
      <c r="B127" s="159"/>
      <c r="C127" s="311"/>
      <c r="E127" s="309"/>
      <c r="G127" s="320"/>
      <c r="H127" s="309"/>
      <c r="J127" s="316"/>
      <c r="N127" s="121"/>
      <c r="Q127" s="312"/>
      <c r="W127" s="159"/>
      <c r="X127" s="159"/>
      <c r="Y127" s="159"/>
      <c r="AC127" s="195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2:42" s="123" customFormat="1" ht="15">
      <c r="B128" s="159"/>
      <c r="C128" s="311"/>
      <c r="E128" s="309"/>
      <c r="G128" s="320"/>
      <c r="H128" s="309"/>
      <c r="J128" s="316"/>
      <c r="N128" s="121"/>
      <c r="Q128" s="311"/>
      <c r="W128" s="159"/>
      <c r="X128" s="159"/>
      <c r="Y128" s="159"/>
      <c r="AC128" s="195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2:42" s="123" customFormat="1" ht="15">
      <c r="B129" s="159"/>
      <c r="C129" s="311"/>
      <c r="E129" s="309"/>
      <c r="G129" s="320"/>
      <c r="H129" s="309"/>
      <c r="J129" s="316"/>
      <c r="K129" s="309"/>
      <c r="L129" s="309"/>
      <c r="M129" s="309"/>
      <c r="N129" s="320"/>
      <c r="O129" s="311"/>
      <c r="P129" s="310"/>
      <c r="W129" s="159"/>
      <c r="X129" s="159"/>
      <c r="Y129" s="159"/>
      <c r="AC129" s="195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2:42" s="123" customFormat="1" ht="15">
      <c r="B130" s="159"/>
      <c r="G130" s="235"/>
      <c r="J130" s="317"/>
      <c r="N130" s="121"/>
      <c r="W130" s="159"/>
      <c r="X130" s="159"/>
      <c r="Y130" s="159"/>
      <c r="AC130" s="195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2:42" s="123" customFormat="1" ht="15">
      <c r="B131" s="159"/>
      <c r="G131" s="235"/>
      <c r="J131" s="317"/>
      <c r="N131" s="121"/>
      <c r="W131" s="159"/>
      <c r="X131" s="159"/>
      <c r="Y131" s="159"/>
      <c r="AC131" s="195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2:42" s="123" customFormat="1" ht="15">
      <c r="B132" s="159"/>
      <c r="G132" s="235"/>
      <c r="J132" s="317"/>
      <c r="N132" s="121"/>
      <c r="W132" s="159"/>
      <c r="X132" s="159"/>
      <c r="Y132" s="159"/>
      <c r="AC132" s="195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2:42" s="123" customFormat="1" ht="15">
      <c r="B133" s="159"/>
      <c r="G133" s="235"/>
      <c r="J133" s="317"/>
      <c r="N133" s="121"/>
      <c r="W133" s="159"/>
      <c r="X133" s="159"/>
      <c r="Y133" s="159"/>
      <c r="AC133" s="195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2:42" s="123" customFormat="1" ht="15">
      <c r="B134" s="159"/>
      <c r="G134" s="235"/>
      <c r="J134" s="317"/>
      <c r="N134" s="121"/>
      <c r="W134" s="159"/>
      <c r="X134" s="159"/>
      <c r="Y134" s="159"/>
      <c r="AC134" s="195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2:42" s="123" customFormat="1" ht="15">
      <c r="B135" s="159"/>
      <c r="G135" s="235"/>
      <c r="J135" s="317"/>
      <c r="N135" s="121"/>
      <c r="W135" s="159"/>
      <c r="X135" s="159"/>
      <c r="Y135" s="159"/>
      <c r="AC135" s="195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2:42" s="123" customFormat="1" ht="15">
      <c r="B136" s="159"/>
      <c r="G136" s="235"/>
      <c r="J136" s="317"/>
      <c r="N136" s="121"/>
      <c r="W136" s="159"/>
      <c r="X136" s="159"/>
      <c r="Y136" s="159"/>
      <c r="AC136" s="195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2:42" s="123" customFormat="1" ht="15">
      <c r="B137" s="159"/>
      <c r="G137" s="235"/>
      <c r="J137" s="317"/>
      <c r="N137" s="121"/>
      <c r="W137" s="159"/>
      <c r="X137" s="159"/>
      <c r="Y137" s="159"/>
      <c r="AC137" s="195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2:42" s="123" customFormat="1" ht="15">
      <c r="B138" s="159"/>
      <c r="G138" s="235"/>
      <c r="J138" s="317"/>
      <c r="N138" s="121"/>
      <c r="W138" s="159"/>
      <c r="X138" s="159"/>
      <c r="Y138" s="159"/>
      <c r="AC138" s="195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2:42" s="123" customFormat="1" ht="15">
      <c r="B139" s="159"/>
      <c r="G139" s="235"/>
      <c r="J139" s="317"/>
      <c r="N139" s="121"/>
      <c r="W139" s="159"/>
      <c r="X139" s="159"/>
      <c r="Y139" s="159"/>
      <c r="AC139" s="195"/>
      <c r="AH139" s="159"/>
      <c r="AI139" s="159"/>
      <c r="AJ139" s="159"/>
      <c r="AK139" s="159"/>
      <c r="AL139" s="159"/>
      <c r="AM139" s="159"/>
      <c r="AN139" s="159"/>
      <c r="AO139" s="159"/>
      <c r="AP139" s="159"/>
    </row>
    <row r="140" spans="2:42" s="123" customFormat="1" ht="15">
      <c r="B140" s="159"/>
      <c r="G140" s="235"/>
      <c r="J140" s="317"/>
      <c r="N140" s="121"/>
      <c r="W140" s="159"/>
      <c r="X140" s="159"/>
      <c r="Y140" s="159"/>
      <c r="AC140" s="195"/>
      <c r="AH140" s="159"/>
      <c r="AI140" s="159"/>
      <c r="AJ140" s="159"/>
      <c r="AK140" s="159"/>
      <c r="AL140" s="159"/>
      <c r="AM140" s="159"/>
      <c r="AN140" s="159"/>
      <c r="AO140" s="159"/>
      <c r="AP140" s="159"/>
    </row>
    <row r="141" spans="2:42" s="123" customFormat="1" ht="15">
      <c r="B141" s="159"/>
      <c r="G141" s="235"/>
      <c r="J141" s="317"/>
      <c r="N141" s="121"/>
      <c r="W141" s="159"/>
      <c r="X141" s="159"/>
      <c r="Y141" s="159"/>
      <c r="AC141" s="195"/>
      <c r="AH141" s="159"/>
      <c r="AI141" s="159"/>
      <c r="AJ141" s="159"/>
      <c r="AK141" s="159"/>
      <c r="AL141" s="159"/>
      <c r="AM141" s="159"/>
      <c r="AN141" s="159"/>
      <c r="AO141" s="159"/>
      <c r="AP141" s="159"/>
    </row>
    <row r="142" spans="2:42" s="123" customFormat="1" ht="15">
      <c r="B142" s="159"/>
      <c r="G142" s="235"/>
      <c r="J142" s="317"/>
      <c r="N142" s="121"/>
      <c r="W142" s="159"/>
      <c r="X142" s="159"/>
      <c r="Y142" s="159"/>
      <c r="AC142" s="195"/>
      <c r="AH142" s="159"/>
      <c r="AI142" s="159"/>
      <c r="AJ142" s="159"/>
      <c r="AK142" s="159"/>
      <c r="AL142" s="159"/>
      <c r="AM142" s="159"/>
      <c r="AN142" s="159"/>
      <c r="AO142" s="159"/>
      <c r="AP142" s="159"/>
    </row>
    <row r="143" spans="2:42" s="123" customFormat="1" ht="15">
      <c r="B143" s="159"/>
      <c r="G143" s="235"/>
      <c r="J143" s="317"/>
      <c r="N143" s="121"/>
      <c r="W143" s="159"/>
      <c r="X143" s="159"/>
      <c r="Y143" s="159"/>
      <c r="AC143" s="195"/>
      <c r="AH143" s="159"/>
      <c r="AI143" s="159"/>
      <c r="AJ143" s="159"/>
      <c r="AK143" s="159"/>
      <c r="AL143" s="159"/>
      <c r="AM143" s="159"/>
      <c r="AN143" s="159"/>
      <c r="AO143" s="159"/>
      <c r="AP143" s="159"/>
    </row>
    <row r="144" spans="2:42" s="123" customFormat="1" ht="15">
      <c r="B144" s="159"/>
      <c r="G144" s="235"/>
      <c r="J144" s="317"/>
      <c r="N144" s="121"/>
      <c r="W144" s="159"/>
      <c r="X144" s="159"/>
      <c r="Y144" s="159"/>
      <c r="AC144" s="195"/>
      <c r="AH144" s="159"/>
      <c r="AI144" s="159"/>
      <c r="AJ144" s="159"/>
      <c r="AK144" s="159"/>
      <c r="AL144" s="159"/>
      <c r="AM144" s="159"/>
      <c r="AN144" s="159"/>
      <c r="AO144" s="159"/>
      <c r="AP144" s="159"/>
    </row>
    <row r="145" spans="2:42" s="123" customFormat="1" ht="15">
      <c r="B145" s="159"/>
      <c r="G145" s="235"/>
      <c r="J145" s="317"/>
      <c r="N145" s="121"/>
      <c r="W145" s="159"/>
      <c r="X145" s="159"/>
      <c r="Y145" s="159"/>
      <c r="AC145" s="195"/>
      <c r="AH145" s="159"/>
      <c r="AI145" s="159"/>
      <c r="AJ145" s="159"/>
      <c r="AK145" s="159"/>
      <c r="AL145" s="159"/>
      <c r="AM145" s="159"/>
      <c r="AN145" s="159"/>
      <c r="AO145" s="159"/>
      <c r="AP145" s="159"/>
    </row>
    <row r="146" spans="2:42" s="123" customFormat="1" ht="15">
      <c r="B146" s="159"/>
      <c r="G146" s="235"/>
      <c r="J146" s="317"/>
      <c r="N146" s="121"/>
      <c r="W146" s="159"/>
      <c r="X146" s="159"/>
      <c r="Y146" s="159"/>
      <c r="AC146" s="195"/>
      <c r="AH146" s="159"/>
      <c r="AI146" s="159"/>
      <c r="AJ146" s="159"/>
      <c r="AK146" s="159"/>
      <c r="AL146" s="159"/>
      <c r="AM146" s="159"/>
      <c r="AN146" s="159"/>
      <c r="AO146" s="159"/>
      <c r="AP146" s="159"/>
    </row>
    <row r="147" spans="2:42" s="123" customFormat="1" ht="15">
      <c r="B147" s="159"/>
      <c r="G147" s="235"/>
      <c r="J147" s="317"/>
      <c r="N147" s="121"/>
      <c r="W147" s="159"/>
      <c r="X147" s="159"/>
      <c r="Y147" s="159"/>
      <c r="AC147" s="195"/>
      <c r="AH147" s="159"/>
      <c r="AI147" s="159"/>
      <c r="AJ147" s="159"/>
      <c r="AK147" s="159"/>
      <c r="AL147" s="159"/>
      <c r="AM147" s="159"/>
      <c r="AN147" s="159"/>
      <c r="AO147" s="159"/>
      <c r="AP147" s="159"/>
    </row>
    <row r="148" spans="2:42" s="123" customFormat="1" ht="15">
      <c r="B148" s="159"/>
      <c r="G148" s="235"/>
      <c r="J148" s="317"/>
      <c r="N148" s="121"/>
      <c r="W148" s="159"/>
      <c r="X148" s="159"/>
      <c r="Y148" s="159"/>
      <c r="AC148" s="195"/>
      <c r="AH148" s="159"/>
      <c r="AI148" s="159"/>
      <c r="AJ148" s="159"/>
      <c r="AK148" s="159"/>
      <c r="AL148" s="159"/>
      <c r="AM148" s="159"/>
      <c r="AN148" s="159"/>
      <c r="AO148" s="159"/>
      <c r="AP148" s="159"/>
    </row>
    <row r="149" spans="2:42" s="123" customFormat="1" ht="15">
      <c r="B149" s="159"/>
      <c r="G149" s="235"/>
      <c r="J149" s="317"/>
      <c r="N149" s="121"/>
      <c r="W149" s="159"/>
      <c r="X149" s="159"/>
      <c r="Y149" s="159"/>
      <c r="AC149" s="195"/>
      <c r="AH149" s="159"/>
      <c r="AI149" s="159"/>
      <c r="AJ149" s="159"/>
      <c r="AK149" s="159"/>
      <c r="AL149" s="159"/>
      <c r="AM149" s="159"/>
      <c r="AN149" s="159"/>
      <c r="AO149" s="159"/>
      <c r="AP149" s="159"/>
    </row>
    <row r="150" spans="2:42" s="123" customFormat="1" ht="15">
      <c r="B150" s="159"/>
      <c r="G150" s="235"/>
      <c r="J150" s="317"/>
      <c r="N150" s="121"/>
      <c r="W150" s="159"/>
      <c r="X150" s="159"/>
      <c r="Y150" s="159"/>
      <c r="AC150" s="195"/>
      <c r="AH150" s="159"/>
      <c r="AI150" s="159"/>
      <c r="AJ150" s="159"/>
      <c r="AK150" s="159"/>
      <c r="AL150" s="159"/>
      <c r="AM150" s="159"/>
      <c r="AN150" s="159"/>
      <c r="AO150" s="159"/>
      <c r="AP150" s="159"/>
    </row>
    <row r="151" spans="2:42" s="123" customFormat="1" ht="15">
      <c r="B151" s="159"/>
      <c r="G151" s="235"/>
      <c r="J151" s="317"/>
      <c r="N151" s="121"/>
      <c r="W151" s="159"/>
      <c r="X151" s="159"/>
      <c r="Y151" s="159"/>
      <c r="AC151" s="195"/>
      <c r="AH151" s="159"/>
      <c r="AI151" s="159"/>
      <c r="AJ151" s="159"/>
      <c r="AK151" s="159"/>
      <c r="AL151" s="159"/>
      <c r="AM151" s="159"/>
      <c r="AN151" s="159"/>
      <c r="AO151" s="159"/>
      <c r="AP151" s="159"/>
    </row>
    <row r="152" spans="2:42" s="123" customFormat="1" ht="15">
      <c r="B152" s="159"/>
      <c r="G152" s="235"/>
      <c r="J152" s="317"/>
      <c r="N152" s="121"/>
      <c r="W152" s="159"/>
      <c r="X152" s="159"/>
      <c r="Y152" s="159"/>
      <c r="AC152" s="195"/>
      <c r="AH152" s="159"/>
      <c r="AI152" s="159"/>
      <c r="AJ152" s="159"/>
      <c r="AK152" s="159"/>
      <c r="AL152" s="159"/>
      <c r="AM152" s="159"/>
      <c r="AN152" s="159"/>
      <c r="AO152" s="159"/>
      <c r="AP152" s="159"/>
    </row>
    <row r="153" spans="2:42" s="123" customFormat="1" ht="15">
      <c r="B153" s="159"/>
      <c r="G153" s="235"/>
      <c r="J153" s="317"/>
      <c r="N153" s="121"/>
      <c r="W153" s="159"/>
      <c r="X153" s="159"/>
      <c r="Y153" s="159"/>
      <c r="AC153" s="195"/>
      <c r="AH153" s="159"/>
      <c r="AI153" s="159"/>
      <c r="AJ153" s="159"/>
      <c r="AK153" s="159"/>
      <c r="AL153" s="159"/>
      <c r="AM153" s="159"/>
      <c r="AN153" s="159"/>
      <c r="AO153" s="159"/>
      <c r="AP153" s="159"/>
    </row>
    <row r="154" spans="2:42" s="123" customFormat="1" ht="15">
      <c r="B154" s="159"/>
      <c r="G154" s="235"/>
      <c r="J154" s="317"/>
      <c r="N154" s="121"/>
      <c r="W154" s="159"/>
      <c r="X154" s="159"/>
      <c r="Y154" s="159"/>
      <c r="AC154" s="195"/>
      <c r="AH154" s="159"/>
      <c r="AI154" s="159"/>
      <c r="AJ154" s="159"/>
      <c r="AK154" s="159"/>
      <c r="AL154" s="159"/>
      <c r="AM154" s="159"/>
      <c r="AN154" s="159"/>
      <c r="AO154" s="159"/>
      <c r="AP154" s="159"/>
    </row>
    <row r="155" spans="2:42" s="123" customFormat="1" ht="15">
      <c r="B155" s="159"/>
      <c r="G155" s="235"/>
      <c r="J155" s="317"/>
      <c r="N155" s="121"/>
      <c r="W155" s="159"/>
      <c r="X155" s="159"/>
      <c r="Y155" s="159"/>
      <c r="AC155" s="195"/>
      <c r="AH155" s="159"/>
      <c r="AI155" s="159"/>
      <c r="AJ155" s="159"/>
      <c r="AK155" s="159"/>
      <c r="AL155" s="159"/>
      <c r="AM155" s="159"/>
      <c r="AN155" s="159"/>
      <c r="AO155" s="159"/>
      <c r="AP155" s="159"/>
    </row>
    <row r="156" spans="2:42" s="123" customFormat="1" ht="15">
      <c r="B156" s="159"/>
      <c r="G156" s="235"/>
      <c r="J156" s="317"/>
      <c r="N156" s="121"/>
      <c r="W156" s="159"/>
      <c r="X156" s="159"/>
      <c r="Y156" s="159"/>
      <c r="AC156" s="195"/>
      <c r="AH156" s="159"/>
      <c r="AI156" s="159"/>
      <c r="AJ156" s="159"/>
      <c r="AK156" s="159"/>
      <c r="AL156" s="159"/>
      <c r="AM156" s="159"/>
      <c r="AN156" s="159"/>
      <c r="AO156" s="159"/>
      <c r="AP156" s="159"/>
    </row>
    <row r="157" spans="2:42" s="123" customFormat="1" ht="15">
      <c r="B157" s="159"/>
      <c r="G157" s="235"/>
      <c r="J157" s="317"/>
      <c r="N157" s="121"/>
      <c r="W157" s="159"/>
      <c r="X157" s="159"/>
      <c r="Y157" s="159"/>
      <c r="AC157" s="195"/>
      <c r="AH157" s="159"/>
      <c r="AI157" s="159"/>
      <c r="AJ157" s="159"/>
      <c r="AK157" s="159"/>
      <c r="AL157" s="159"/>
      <c r="AM157" s="159"/>
      <c r="AN157" s="159"/>
      <c r="AO157" s="159"/>
      <c r="AP157" s="159"/>
    </row>
    <row r="158" spans="2:42" s="123" customFormat="1" ht="15">
      <c r="B158" s="159"/>
      <c r="G158" s="235"/>
      <c r="J158" s="317"/>
      <c r="N158" s="121"/>
      <c r="W158" s="159"/>
      <c r="X158" s="159"/>
      <c r="Y158" s="159"/>
      <c r="AC158" s="195"/>
      <c r="AH158" s="159"/>
      <c r="AI158" s="159"/>
      <c r="AJ158" s="159"/>
      <c r="AK158" s="159"/>
      <c r="AL158" s="159"/>
      <c r="AM158" s="159"/>
      <c r="AN158" s="159"/>
      <c r="AO158" s="159"/>
      <c r="AP158" s="159"/>
    </row>
    <row r="159" spans="2:42" s="123" customFormat="1" ht="15">
      <c r="B159" s="159"/>
      <c r="G159" s="235"/>
      <c r="J159" s="317"/>
      <c r="N159" s="121"/>
      <c r="W159" s="159"/>
      <c r="X159" s="159"/>
      <c r="Y159" s="159"/>
      <c r="AC159" s="195"/>
      <c r="AH159" s="159"/>
      <c r="AI159" s="159"/>
      <c r="AJ159" s="159"/>
      <c r="AK159" s="159"/>
      <c r="AL159" s="159"/>
      <c r="AM159" s="159"/>
      <c r="AN159" s="159"/>
      <c r="AO159" s="159"/>
      <c r="AP159" s="159"/>
    </row>
    <row r="160" spans="2:42" s="123" customFormat="1" ht="15">
      <c r="B160" s="159"/>
      <c r="G160" s="235"/>
      <c r="J160" s="317"/>
      <c r="N160" s="121"/>
      <c r="W160" s="159"/>
      <c r="X160" s="159"/>
      <c r="Y160" s="159"/>
      <c r="AC160" s="195"/>
      <c r="AH160" s="159"/>
      <c r="AI160" s="159"/>
      <c r="AJ160" s="159"/>
      <c r="AK160" s="159"/>
      <c r="AL160" s="159"/>
      <c r="AM160" s="159"/>
      <c r="AN160" s="159"/>
      <c r="AO160" s="159"/>
      <c r="AP160" s="159"/>
    </row>
    <row r="161" spans="2:42" s="123" customFormat="1" ht="15">
      <c r="B161" s="159"/>
      <c r="G161" s="235"/>
      <c r="J161" s="317"/>
      <c r="N161" s="121"/>
      <c r="W161" s="159"/>
      <c r="X161" s="159"/>
      <c r="Y161" s="159"/>
      <c r="AC161" s="195"/>
      <c r="AH161" s="159"/>
      <c r="AI161" s="159"/>
      <c r="AJ161" s="159"/>
      <c r="AK161" s="159"/>
      <c r="AL161" s="159"/>
      <c r="AM161" s="159"/>
      <c r="AN161" s="159"/>
      <c r="AO161" s="159"/>
      <c r="AP161" s="159"/>
    </row>
    <row r="162" spans="2:42" s="123" customFormat="1" ht="15">
      <c r="B162" s="159"/>
      <c r="G162" s="235"/>
      <c r="J162" s="317"/>
      <c r="N162" s="121"/>
      <c r="W162" s="159"/>
      <c r="X162" s="159"/>
      <c r="Y162" s="159"/>
      <c r="AC162" s="195"/>
      <c r="AH162" s="159"/>
      <c r="AI162" s="159"/>
      <c r="AJ162" s="159"/>
      <c r="AK162" s="159"/>
      <c r="AL162" s="159"/>
      <c r="AM162" s="159"/>
      <c r="AN162" s="159"/>
      <c r="AO162" s="159"/>
      <c r="AP162" s="159"/>
    </row>
    <row r="163" spans="2:42" s="123" customFormat="1" ht="15">
      <c r="B163" s="159"/>
      <c r="G163" s="235"/>
      <c r="J163" s="317"/>
      <c r="N163" s="121"/>
      <c r="W163" s="159"/>
      <c r="X163" s="159"/>
      <c r="Y163" s="159"/>
      <c r="AC163" s="195"/>
      <c r="AH163" s="159"/>
      <c r="AI163" s="159"/>
      <c r="AJ163" s="159"/>
      <c r="AK163" s="159"/>
      <c r="AL163" s="159"/>
      <c r="AM163" s="159"/>
      <c r="AN163" s="159"/>
      <c r="AO163" s="159"/>
      <c r="AP163" s="159"/>
    </row>
    <row r="164" spans="2:42" s="123" customFormat="1" ht="15">
      <c r="B164" s="159"/>
      <c r="G164" s="235"/>
      <c r="J164" s="317"/>
      <c r="N164" s="121"/>
      <c r="W164" s="159"/>
      <c r="X164" s="159"/>
      <c r="Y164" s="159"/>
      <c r="AC164" s="195"/>
      <c r="AH164" s="159"/>
      <c r="AI164" s="159"/>
      <c r="AJ164" s="159"/>
      <c r="AK164" s="159"/>
      <c r="AL164" s="159"/>
      <c r="AM164" s="159"/>
      <c r="AN164" s="159"/>
      <c r="AO164" s="159"/>
      <c r="AP164" s="159"/>
    </row>
  </sheetData>
  <sheetProtection/>
  <mergeCells count="7">
    <mergeCell ref="F25:G25"/>
    <mergeCell ref="F26:G26"/>
    <mergeCell ref="F30:G30"/>
    <mergeCell ref="F31:G31"/>
    <mergeCell ref="F32:G32"/>
    <mergeCell ref="F27:G27"/>
    <mergeCell ref="F28:G28"/>
  </mergeCells>
  <dataValidations count="8">
    <dataValidation allowBlank="1" sqref="AG1:AP21 AG23:AP32 AH45:AH47 AH49 AI46:AI47 O49:P55 K36:K44 V25:V35 U24:U35 T23:T35 F42:F44 X4:X35 Y1:AF35 C41:F41 C45:F45 K47:K48 C40:G40 B33:B35 C32:C34 J31:L34 A22:A65536 D33:D34 E31:H34 B22:C28 V21 E30:L30 X1 D16:D24 T1:T10 U10:U22 U1:U3 V1:V12 W1:W35 V18 C30 M31:M35 V14:V15 H37:H45 G41:G45 B37:B45 J37:J45 I40:I41 I45 O37:P45 P36 B36:J36 V23 AG44:AG47 AJ44:AP47 I31:I32 C130:P65536 C104:P104 A1:M15 N1:S35 E16:M28 A16:C21 C49:H56 I49:I55 J49:N56 Q36:Q55 I64 Q60:Q63 O64:Q64 Q68:Q65536 R36:AF65536 AQ1:IV65536 B49:B65536 AH51:AH65536 AG49:AG65536 AI49:AP65536 AG34:AP43"/>
    <dataValidation type="textLength" operator="equal" showInputMessage="1" showErrorMessage="1" error="Не надо изменять эти значения здесь." sqref="I37:I39 I42:I44">
      <formula1>0</formula1>
    </dataValidation>
    <dataValidation type="list" sqref="V13 V16:V17 V19 V22">
      <formula1>"ИСТИНА,ЛОЖЬ"</formula1>
    </dataValidation>
    <dataValidation type="decimal" allowBlank="1" sqref="D25:D28 D30:D32">
      <formula1>0</formula1>
      <formula2>1</formula2>
    </dataValidation>
    <dataValidation type="textLength" allowBlank="1" showInputMessage="1" showErrorMessage="1" prompt="Показывает, были ли сформированы команды из списка. Не изменяйте." sqref="X2">
      <formula1>0</formula1>
      <formula2>0</formula2>
    </dataValidation>
    <dataValidation type="textLength" showInputMessage="1" showErrorMessage="1" prompt="Идентификатор соревнования. Необходим для связи нескольких видов и TEAMS_SETUP." sqref="X3">
      <formula1>0</formula1>
      <formula2>0</formula2>
    </dataValidation>
    <dataValidation type="list" allowBlank="1" sqref="C31">
      <formula1>"ЛОЖЬ,ИСТИНА"</formula1>
    </dataValidation>
    <dataValidation type="list" allowBlank="1" sqref="I33">
      <formula1>$C$36:$G$36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4"/>
  <headerFooter alignWithMargins="0">
    <oddFooter>&amp;R&amp;P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93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125" style="121" customWidth="1"/>
    <col min="2" max="2" width="5.375" style="235" customWidth="1"/>
    <col min="3" max="3" width="12.625" style="124" customWidth="1"/>
    <col min="4" max="7" width="5.625" style="124" customWidth="1"/>
    <col min="8" max="8" width="4.625" style="123" customWidth="1"/>
    <col min="9" max="15" width="5.625" style="124" customWidth="1"/>
    <col min="16" max="16" width="4.625" style="123" customWidth="1"/>
    <col min="17" max="22" width="6.625" style="124" customWidth="1"/>
    <col min="23" max="23" width="6.625" style="122" customWidth="1"/>
    <col min="24" max="25" width="9.125" style="122" hidden="1" customWidth="1"/>
    <col min="26" max="31" width="9.125" style="121" hidden="1" customWidth="1"/>
    <col min="32" max="36" width="9.125" style="121" customWidth="1"/>
    <col min="37" max="16384" width="9.125" style="124" customWidth="1"/>
  </cols>
  <sheetData>
    <row r="1" spans="1:38" s="227" customFormat="1" ht="15" hidden="1" outlineLevel="1">
      <c r="A1" s="127"/>
      <c r="B1" s="226"/>
      <c r="Q1" s="139"/>
      <c r="R1" s="228"/>
      <c r="S1" s="151"/>
      <c r="T1" s="139"/>
      <c r="U1" s="139"/>
      <c r="V1" s="139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9"/>
      <c r="AL1" s="139"/>
    </row>
    <row r="2" spans="1:38" s="227" customFormat="1" ht="15" hidden="1" outlineLevel="1">
      <c r="A2" s="135"/>
      <c r="B2" s="136" t="s">
        <v>33</v>
      </c>
      <c r="Q2" s="139"/>
      <c r="R2" s="228"/>
      <c r="S2" s="151"/>
      <c r="T2" s="139"/>
      <c r="U2" s="139"/>
      <c r="V2" s="139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9"/>
      <c r="AL2" s="139"/>
    </row>
    <row r="3" spans="1:38" s="227" customFormat="1" ht="15" hidden="1" outlineLevel="1">
      <c r="A3" s="127"/>
      <c r="B3" s="226"/>
      <c r="Q3" s="139"/>
      <c r="R3" s="228"/>
      <c r="S3" s="151"/>
      <c r="T3" s="139"/>
      <c r="U3" s="139"/>
      <c r="V3" s="139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9"/>
      <c r="AL3" s="139"/>
    </row>
    <row r="4" spans="1:38" s="227" customFormat="1" ht="15" hidden="1" outlineLevel="1">
      <c r="A4" s="127"/>
      <c r="B4" s="226"/>
      <c r="Q4" s="139"/>
      <c r="R4" s="228"/>
      <c r="S4" s="151"/>
      <c r="T4" s="139"/>
      <c r="U4" s="139"/>
      <c r="V4" s="139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9"/>
      <c r="AL4" s="139"/>
    </row>
    <row r="5" spans="1:36" s="139" customFormat="1" ht="17.25" collapsed="1">
      <c r="A5" s="138"/>
      <c r="B5" s="151" t="str">
        <f>JUDGESLIST_01</f>
        <v>FREE ROUTINE</v>
      </c>
      <c r="K5" s="272"/>
      <c r="N5" s="138"/>
      <c r="S5" s="151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</row>
    <row r="6" spans="1:36" s="139" customFormat="1" ht="17.25">
      <c r="A6" s="138"/>
      <c r="B6" s="270" t="str">
        <f>UPPER(EVENT_NAME)</f>
        <v>TEAM</v>
      </c>
      <c r="C6" s="142"/>
      <c r="D6" s="142"/>
      <c r="E6" s="142"/>
      <c r="F6" s="142"/>
      <c r="G6" s="142"/>
      <c r="H6" s="143"/>
      <c r="I6" s="144"/>
      <c r="J6" s="144"/>
      <c r="K6" s="270"/>
      <c r="L6" s="144"/>
      <c r="M6" s="144"/>
      <c r="N6" s="138"/>
      <c r="S6" s="151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1:36" s="139" customFormat="1" ht="17.25">
      <c r="A7" s="138"/>
      <c r="B7" s="271" t="s">
        <v>44</v>
      </c>
      <c r="C7" s="142"/>
      <c r="E7" s="145"/>
      <c r="F7" s="142"/>
      <c r="G7" s="142"/>
      <c r="H7" s="143"/>
      <c r="I7" s="144"/>
      <c r="J7" s="144"/>
      <c r="K7" s="271"/>
      <c r="L7" s="144"/>
      <c r="M7" s="144"/>
      <c r="N7" s="138"/>
      <c r="P7" s="139">
        <f>DATE_TIME_01</f>
        <v>0</v>
      </c>
      <c r="S7" s="151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1:36" s="139" customFormat="1" ht="17.25">
      <c r="A8" s="138"/>
      <c r="B8" s="146"/>
      <c r="N8" s="147"/>
      <c r="S8" s="151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 t="str">
        <f>SETUP!$AI$6</f>
        <v>Муравская С.Ф.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7.25" outlineLevel="1">
      <c r="A13" s="138"/>
      <c r="B13" s="143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25" s="139" customFormat="1" ht="17.25" outlineLevel="1">
      <c r="A14" s="138"/>
      <c r="B14" s="218" t="str">
        <f>__JUDGESPANEL_1</f>
        <v>EXECUTION</v>
      </c>
      <c r="C14" s="144"/>
      <c r="D14" s="142"/>
      <c r="E14" s="150"/>
      <c r="H14" s="219" t="str">
        <f>__JUDGESPANEL_2</f>
        <v>ARTISTIC IMPRESSION</v>
      </c>
      <c r="J14" s="144"/>
      <c r="K14" s="143"/>
      <c r="L14" s="143"/>
      <c r="P14" s="219" t="str">
        <f>__JUDGESPANEL_3</f>
        <v>DIFFICULTY</v>
      </c>
      <c r="S14" s="144"/>
      <c r="T14" s="143"/>
      <c r="U14" s="143"/>
      <c r="X14" s="138"/>
      <c r="Y14" s="138"/>
    </row>
    <row r="15" spans="1:25" s="153" customFormat="1" ht="17.25" outlineLevel="1">
      <c r="A15" s="150">
        <v>1</v>
      </c>
      <c r="B15" s="143" t="str">
        <f>SETUP!$AH$13</f>
        <v>Сахарук Наталия</v>
      </c>
      <c r="C15" s="144"/>
      <c r="D15" s="144"/>
      <c r="E15" s="143">
        <f>SETUP!$AI$13</f>
        <v>0</v>
      </c>
      <c r="G15" s="150">
        <v>1</v>
      </c>
      <c r="H15" s="143" t="str">
        <f>SETUP!$AH$24</f>
        <v>Коблова Наталья</v>
      </c>
      <c r="J15" s="144"/>
      <c r="K15" s="144"/>
      <c r="L15" s="144"/>
      <c r="M15" s="143">
        <f>SETUP!$AI$24</f>
        <v>0</v>
      </c>
      <c r="O15" s="150">
        <v>1</v>
      </c>
      <c r="P15" s="143" t="str">
        <f>SETUP!$AH$35</f>
        <v>Матусевич Наталья</v>
      </c>
      <c r="S15" s="144"/>
      <c r="T15" s="143">
        <f>SETUP!$AI$35</f>
        <v>0</v>
      </c>
      <c r="X15" s="122"/>
      <c r="Y15" s="122"/>
    </row>
    <row r="16" spans="1:25" s="153" customFormat="1" ht="17.25" outlineLevel="1">
      <c r="A16" s="150">
        <v>2</v>
      </c>
      <c r="B16" s="143" t="str">
        <f>SETUP!$AH$14</f>
        <v>Белая Наталья</v>
      </c>
      <c r="C16" s="145"/>
      <c r="D16" s="145"/>
      <c r="E16" s="143">
        <f>SETUP!$AI$14</f>
        <v>0</v>
      </c>
      <c r="G16" s="150">
        <v>2</v>
      </c>
      <c r="H16" s="143" t="str">
        <f>SETUP!$AH$25</f>
        <v>Шишко Диана</v>
      </c>
      <c r="J16" s="145"/>
      <c r="K16" s="145"/>
      <c r="L16" s="145"/>
      <c r="M16" s="143">
        <f>SETUP!$AI$25</f>
        <v>0</v>
      </c>
      <c r="O16" s="150">
        <v>2</v>
      </c>
      <c r="P16" s="143" t="str">
        <f>SETUP!$AH$36</f>
        <v>Адамова Татьяна</v>
      </c>
      <c r="S16" s="145"/>
      <c r="T16" s="143">
        <f>SETUP!$AI$36</f>
        <v>0</v>
      </c>
      <c r="X16" s="122"/>
      <c r="Y16" s="122"/>
    </row>
    <row r="17" spans="1:25" s="153" customFormat="1" ht="17.25" outlineLevel="1">
      <c r="A17" s="150">
        <v>3</v>
      </c>
      <c r="B17" s="143" t="str">
        <f>SETUP!$AH$15</f>
        <v>Кудравец Виктория</v>
      </c>
      <c r="C17" s="145"/>
      <c r="D17" s="145"/>
      <c r="E17" s="143">
        <f>SETUP!$AI$15</f>
        <v>0</v>
      </c>
      <c r="G17" s="150">
        <v>3</v>
      </c>
      <c r="H17" s="143" t="str">
        <f>SETUP!$AH$26</f>
        <v>Шульгина Анна</v>
      </c>
      <c r="J17" s="145"/>
      <c r="K17" s="145"/>
      <c r="L17" s="145"/>
      <c r="M17" s="143">
        <f>SETUP!$AI$26</f>
        <v>0</v>
      </c>
      <c r="O17" s="150">
        <v>3</v>
      </c>
      <c r="P17" s="143" t="str">
        <f>SETUP!$AH$37</f>
        <v>Сахарук Диана</v>
      </c>
      <c r="S17" s="145"/>
      <c r="T17" s="143">
        <f>SETUP!$AI$37</f>
        <v>0</v>
      </c>
      <c r="X17" s="122"/>
      <c r="Y17" s="122"/>
    </row>
    <row r="18" spans="1:25" s="153" customFormat="1" ht="17.25" outlineLevel="1">
      <c r="A18" s="150">
        <v>4</v>
      </c>
      <c r="B18" s="143" t="str">
        <f>SETUP!$AH$16</f>
        <v>Бичун Александра</v>
      </c>
      <c r="C18" s="145"/>
      <c r="D18" s="145"/>
      <c r="E18" s="143">
        <f>SETUP!$AI$16</f>
        <v>0</v>
      </c>
      <c r="G18" s="150">
        <v>4</v>
      </c>
      <c r="H18" s="143" t="str">
        <f>SETUP!$AH$27</f>
        <v>Тарахович Анастасия</v>
      </c>
      <c r="J18" s="145"/>
      <c r="K18" s="145"/>
      <c r="L18" s="145"/>
      <c r="M18" s="143">
        <f>SETUP!$AI$27</f>
        <v>0</v>
      </c>
      <c r="O18" s="150">
        <v>4</v>
      </c>
      <c r="P18" s="143" t="str">
        <f>SETUP!$AH$38</f>
        <v>Богина Валентина</v>
      </c>
      <c r="S18" s="145"/>
      <c r="T18" s="143">
        <f>SETUP!$AI$38</f>
        <v>0</v>
      </c>
      <c r="X18" s="122"/>
      <c r="Y18" s="122"/>
    </row>
    <row r="19" spans="1:25" s="153" customFormat="1" ht="17.25" outlineLevel="1">
      <c r="A19" s="150">
        <v>5</v>
      </c>
      <c r="B19" s="143" t="str">
        <f>SETUP!$AH$17</f>
        <v>Гаврилик Эльмира</v>
      </c>
      <c r="C19" s="145"/>
      <c r="D19" s="145"/>
      <c r="E19" s="143">
        <f>SETUP!$AI$17</f>
        <v>0</v>
      </c>
      <c r="G19" s="150">
        <v>5</v>
      </c>
      <c r="H19" s="143" t="str">
        <f>SETUP!$AH$28</f>
        <v>Гурская Анастасия</v>
      </c>
      <c r="J19" s="145"/>
      <c r="K19" s="145"/>
      <c r="L19" s="145"/>
      <c r="M19" s="143">
        <f>SETUP!$AI$28</f>
        <v>0</v>
      </c>
      <c r="O19" s="150">
        <v>5</v>
      </c>
      <c r="P19" s="143" t="str">
        <f>SETUP!$AH$39</f>
        <v>Дармель Алена</v>
      </c>
      <c r="S19" s="145"/>
      <c r="T19" s="143">
        <f>SETUP!$AI$39</f>
        <v>0</v>
      </c>
      <c r="X19" s="122"/>
      <c r="Y19" s="122"/>
    </row>
    <row r="20" spans="1:25" s="153" customFormat="1" ht="17.25" outlineLevel="3">
      <c r="A20" s="150">
        <v>6</v>
      </c>
      <c r="B20" s="143">
        <f>SETUP!$AH$18</f>
        <v>0</v>
      </c>
      <c r="E20" s="143">
        <f>SETUP!$AI$18</f>
        <v>0</v>
      </c>
      <c r="G20" s="150">
        <v>6</v>
      </c>
      <c r="H20" s="143">
        <f>SETUP!$AH$29</f>
        <v>0</v>
      </c>
      <c r="M20" s="143">
        <f>SETUP!$AI$29</f>
        <v>0</v>
      </c>
      <c r="O20" s="150">
        <v>6</v>
      </c>
      <c r="P20" s="143">
        <f>SETUP!$AH$40</f>
        <v>0</v>
      </c>
      <c r="T20" s="143">
        <f>SETUP!$AI$40</f>
        <v>0</v>
      </c>
      <c r="X20" s="122"/>
      <c r="Y20" s="122"/>
    </row>
    <row r="21" spans="1:25" s="153" customFormat="1" ht="17.25" outlineLevel="3">
      <c r="A21" s="150">
        <v>7</v>
      </c>
      <c r="B21" s="143">
        <f>SETUP!$AH$19</f>
        <v>0</v>
      </c>
      <c r="E21" s="143">
        <f>SETUP!$AI$19</f>
        <v>0</v>
      </c>
      <c r="G21" s="150">
        <v>7</v>
      </c>
      <c r="H21" s="143">
        <f>SETUP!$AH$30</f>
        <v>0</v>
      </c>
      <c r="M21" s="143">
        <f>SETUP!$AI$30</f>
        <v>0</v>
      </c>
      <c r="O21" s="150">
        <v>7</v>
      </c>
      <c r="P21" s="143">
        <f>SETUP!$AH$41</f>
        <v>0</v>
      </c>
      <c r="T21" s="143">
        <f>SETUP!$AI$41</f>
        <v>0</v>
      </c>
      <c r="X21" s="122"/>
      <c r="Y21" s="122"/>
    </row>
    <row r="22" spans="1:25" s="153" customFormat="1" ht="17.25" outlineLevel="1">
      <c r="A22" s="150"/>
      <c r="B22" s="160"/>
      <c r="G22" s="122"/>
      <c r="M22" s="159"/>
      <c r="O22" s="122"/>
      <c r="T22" s="159"/>
      <c r="X22" s="122"/>
      <c r="Y22" s="122"/>
    </row>
    <row r="23" spans="2:25" s="153" customFormat="1" ht="17.25" outlineLevel="2">
      <c r="B23" s="220" t="s">
        <v>115</v>
      </c>
      <c r="C23" s="144"/>
      <c r="D23" s="142"/>
      <c r="E23" s="150"/>
      <c r="G23" s="138"/>
      <c r="H23" s="219"/>
      <c r="M23" s="159"/>
      <c r="O23" s="138"/>
      <c r="P23" s="219"/>
      <c r="T23" s="159"/>
      <c r="X23" s="122"/>
      <c r="Y23" s="122"/>
    </row>
    <row r="24" spans="1:25" s="153" customFormat="1" ht="17.25" outlineLevel="2">
      <c r="A24" s="150">
        <v>1</v>
      </c>
      <c r="B24" s="143">
        <f>SETUP!$AJ$13</f>
        <v>0</v>
      </c>
      <c r="C24" s="144"/>
      <c r="D24" s="144"/>
      <c r="E24" s="143">
        <f>SETUP!$AK$13</f>
        <v>0</v>
      </c>
      <c r="G24" s="150">
        <v>1</v>
      </c>
      <c r="H24" s="143">
        <f>SETUP!$AJ$24</f>
        <v>0</v>
      </c>
      <c r="J24" s="144"/>
      <c r="K24" s="144"/>
      <c r="L24" s="144"/>
      <c r="M24" s="143">
        <f>SETUP!$AK$24</f>
        <v>0</v>
      </c>
      <c r="O24" s="150">
        <v>1</v>
      </c>
      <c r="P24" s="143">
        <f>SETUP!$AJ$35</f>
        <v>0</v>
      </c>
      <c r="S24" s="144"/>
      <c r="T24" s="143">
        <f>SETUP!$AK$35</f>
        <v>0</v>
      </c>
      <c r="X24" s="122"/>
      <c r="Y24" s="122"/>
    </row>
    <row r="25" spans="1:25" s="153" customFormat="1" ht="17.25" outlineLevel="2">
      <c r="A25" s="150">
        <v>2</v>
      </c>
      <c r="B25" s="143">
        <f>SETUP!$AJ$14</f>
        <v>0</v>
      </c>
      <c r="C25" s="145"/>
      <c r="D25" s="145"/>
      <c r="E25" s="143">
        <f>SETUP!$AK$14</f>
        <v>0</v>
      </c>
      <c r="G25" s="150">
        <v>2</v>
      </c>
      <c r="H25" s="143">
        <f>SETUP!$AJ$25</f>
        <v>0</v>
      </c>
      <c r="J25" s="145"/>
      <c r="K25" s="145"/>
      <c r="L25" s="145"/>
      <c r="M25" s="143">
        <f>SETUP!$AK$25</f>
        <v>0</v>
      </c>
      <c r="O25" s="150">
        <v>2</v>
      </c>
      <c r="P25" s="143">
        <f>SETUP!$AJ$36</f>
        <v>0</v>
      </c>
      <c r="S25" s="145"/>
      <c r="T25" s="143">
        <f>SETUP!$AK$36</f>
        <v>0</v>
      </c>
      <c r="X25" s="122"/>
      <c r="Y25" s="122"/>
    </row>
    <row r="26" spans="1:25" s="153" customFormat="1" ht="17.25" outlineLevel="2">
      <c r="A26" s="150">
        <v>3</v>
      </c>
      <c r="B26" s="143">
        <f>SETUP!$AJ$15</f>
        <v>0</v>
      </c>
      <c r="C26" s="145"/>
      <c r="D26" s="145"/>
      <c r="E26" s="143">
        <f>SETUP!$AK$15</f>
        <v>0</v>
      </c>
      <c r="G26" s="150">
        <v>3</v>
      </c>
      <c r="H26" s="143">
        <f>SETUP!$AJ$26</f>
        <v>0</v>
      </c>
      <c r="J26" s="145"/>
      <c r="K26" s="145"/>
      <c r="L26" s="145"/>
      <c r="M26" s="143">
        <f>SETUP!$AK$26</f>
        <v>0</v>
      </c>
      <c r="O26" s="150">
        <v>3</v>
      </c>
      <c r="P26" s="143">
        <f>SETUP!$AJ$37</f>
        <v>0</v>
      </c>
      <c r="S26" s="145"/>
      <c r="T26" s="143">
        <f>SETUP!$AK$37</f>
        <v>0</v>
      </c>
      <c r="X26" s="122"/>
      <c r="Y26" s="122"/>
    </row>
    <row r="27" spans="1:25" s="153" customFormat="1" ht="17.25" outlineLevel="2">
      <c r="A27" s="150">
        <v>4</v>
      </c>
      <c r="B27" s="143">
        <f>SETUP!$AJ$16</f>
        <v>0</v>
      </c>
      <c r="C27" s="145"/>
      <c r="D27" s="145"/>
      <c r="E27" s="143">
        <f>SETUP!$AK$16</f>
        <v>0</v>
      </c>
      <c r="G27" s="150">
        <v>4</v>
      </c>
      <c r="H27" s="143">
        <f>SETUP!$AJ$27</f>
        <v>0</v>
      </c>
      <c r="J27" s="145"/>
      <c r="K27" s="145"/>
      <c r="L27" s="145"/>
      <c r="M27" s="143">
        <f>SETUP!$AK$27</f>
        <v>0</v>
      </c>
      <c r="O27" s="150">
        <v>4</v>
      </c>
      <c r="P27" s="143">
        <f>SETUP!$AJ$38</f>
        <v>0</v>
      </c>
      <c r="S27" s="145"/>
      <c r="T27" s="143">
        <f>SETUP!$AK$38</f>
        <v>0</v>
      </c>
      <c r="X27" s="122"/>
      <c r="Y27" s="122"/>
    </row>
    <row r="28" spans="1:25" s="153" customFormat="1" ht="17.25" outlineLevel="2">
      <c r="A28" s="150">
        <v>5</v>
      </c>
      <c r="B28" s="143">
        <f>SETUP!$AJ$17</f>
        <v>0</v>
      </c>
      <c r="C28" s="145"/>
      <c r="D28" s="145"/>
      <c r="E28" s="143">
        <f>SETUP!$AK$17</f>
        <v>0</v>
      </c>
      <c r="G28" s="150">
        <v>5</v>
      </c>
      <c r="H28" s="143">
        <f>SETUP!$AJ$28</f>
        <v>0</v>
      </c>
      <c r="J28" s="145"/>
      <c r="K28" s="145"/>
      <c r="L28" s="145"/>
      <c r="M28" s="143">
        <f>SETUP!$AK$28</f>
        <v>0</v>
      </c>
      <c r="O28" s="150">
        <v>5</v>
      </c>
      <c r="P28" s="143">
        <f>SETUP!$AJ$39</f>
        <v>0</v>
      </c>
      <c r="S28" s="145"/>
      <c r="T28" s="143">
        <f>SETUP!$AK$39</f>
        <v>0</v>
      </c>
      <c r="X28" s="122"/>
      <c r="Y28" s="122"/>
    </row>
    <row r="29" spans="1:25" s="153" customFormat="1" ht="17.25" outlineLevel="3">
      <c r="A29" s="150">
        <v>6</v>
      </c>
      <c r="B29" s="143">
        <f>SETUP!$AJ$18</f>
        <v>0</v>
      </c>
      <c r="E29" s="143">
        <f>SETUP!$AK$18</f>
        <v>0</v>
      </c>
      <c r="G29" s="150">
        <v>6</v>
      </c>
      <c r="H29" s="143">
        <f>SETUP!$AJ$29</f>
        <v>0</v>
      </c>
      <c r="M29" s="143">
        <f>SETUP!$AK$29</f>
        <v>0</v>
      </c>
      <c r="O29" s="150">
        <v>6</v>
      </c>
      <c r="P29" s="143">
        <f>SETUP!$AJ$40</f>
        <v>0</v>
      </c>
      <c r="T29" s="143">
        <f>SETUP!$AK$40</f>
        <v>0</v>
      </c>
      <c r="X29" s="122"/>
      <c r="Y29" s="122"/>
    </row>
    <row r="30" spans="1:25" s="153" customFormat="1" ht="17.25" outlineLevel="3">
      <c r="A30" s="150">
        <v>7</v>
      </c>
      <c r="B30" s="143">
        <f>SETUP!$AJ$19</f>
        <v>0</v>
      </c>
      <c r="E30" s="143">
        <f>SETUP!$AK$19</f>
        <v>0</v>
      </c>
      <c r="G30" s="150">
        <v>7</v>
      </c>
      <c r="H30" s="143">
        <f>SETUP!$AJ$30</f>
        <v>0</v>
      </c>
      <c r="M30" s="143">
        <f>SETUP!$AK$30</f>
        <v>0</v>
      </c>
      <c r="O30" s="150">
        <v>7</v>
      </c>
      <c r="P30" s="143">
        <f>SETUP!$AJ$41</f>
        <v>0</v>
      </c>
      <c r="T30" s="143">
        <f>SETUP!$AK$41</f>
        <v>0</v>
      </c>
      <c r="X30" s="122"/>
      <c r="Y30" s="122"/>
    </row>
    <row r="31" spans="1:36" s="153" customFormat="1" ht="15" hidden="1">
      <c r="A31" s="122"/>
      <c r="B31" s="160"/>
      <c r="H31" s="159"/>
      <c r="O31" s="159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s="153" customFormat="1" ht="15" hidden="1">
      <c r="A32" s="122"/>
      <c r="B32" s="160"/>
      <c r="H32" s="159"/>
      <c r="O32" s="159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s="153" customFormat="1" ht="15" hidden="1">
      <c r="A33" s="122"/>
      <c r="B33" s="160"/>
      <c r="H33" s="159"/>
      <c r="O33" s="159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s="153" customFormat="1" ht="15" hidden="1">
      <c r="A34" s="122"/>
      <c r="B34" s="160"/>
      <c r="H34" s="159"/>
      <c r="O34" s="159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s="153" customFormat="1" ht="1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9"/>
      <c r="U52" s="230"/>
      <c r="V52" s="230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169"/>
      <c r="AH52" s="169"/>
      <c r="AI52" s="169"/>
      <c r="AJ52" s="169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250"/>
      <c r="N53" s="176"/>
      <c r="O53" s="176"/>
      <c r="P53" s="174" t="s">
        <v>118</v>
      </c>
      <c r="Q53" s="177"/>
      <c r="R53" s="176"/>
      <c r="S53" s="176"/>
      <c r="T53" s="177"/>
      <c r="U53" s="232"/>
      <c r="V53" s="232"/>
      <c r="W53" s="251"/>
      <c r="X53" s="233" t="s">
        <v>15</v>
      </c>
      <c r="Y53" s="233" t="s">
        <v>8</v>
      </c>
      <c r="Z53" s="251"/>
      <c r="AA53" s="251"/>
      <c r="AB53" s="251"/>
      <c r="AC53" s="251"/>
      <c r="AD53" s="251"/>
      <c r="AE53" s="251"/>
      <c r="AF53" s="109" t="s">
        <v>37</v>
      </c>
      <c r="AG53" s="169"/>
      <c r="AH53" s="169"/>
      <c r="AI53" s="169"/>
      <c r="AJ53" s="169"/>
      <c r="AK53" s="170"/>
      <c r="AL53" s="170"/>
      <c r="AM53" s="170"/>
      <c r="AN53" s="170"/>
    </row>
    <row r="54" spans="1:40" s="119" customFormat="1" ht="18" thickTop="1">
      <c r="A54" s="111"/>
      <c r="B54" s="234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7"/>
      <c r="AL54" s="117"/>
      <c r="AM54" s="117"/>
      <c r="AN54" s="117"/>
    </row>
    <row r="55" spans="24:36" s="194" customFormat="1" ht="17.25">
      <c r="X55" s="248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</row>
    <row r="56" spans="24:36" s="194" customFormat="1" ht="17.25">
      <c r="X56" s="248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</row>
    <row r="57" spans="24:36" s="194" customFormat="1" ht="17.25">
      <c r="X57" s="248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</row>
    <row r="58" spans="24:36" s="194" customFormat="1" ht="17.25">
      <c r="X58" s="248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</row>
    <row r="59" spans="24:36" s="194" customFormat="1" ht="17.25">
      <c r="X59" s="248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</row>
    <row r="60" spans="24:36" s="194" customFormat="1" ht="15">
      <c r="X60" s="248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</row>
    <row r="61" spans="24:36" s="194" customFormat="1" ht="15">
      <c r="X61" s="248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</row>
    <row r="62" spans="24:36" s="194" customFormat="1" ht="15">
      <c r="X62" s="248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</row>
    <row r="63" spans="24:36" s="194" customFormat="1" ht="15">
      <c r="X63" s="248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</row>
    <row r="64" spans="24:36" s="194" customFormat="1" ht="15">
      <c r="X64" s="248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</row>
    <row r="65" spans="24:36" s="194" customFormat="1" ht="15">
      <c r="X65" s="248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</row>
    <row r="66" spans="24:36" s="194" customFormat="1" ht="15">
      <c r="X66" s="248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</row>
    <row r="67" spans="24:36" s="194" customFormat="1" ht="15">
      <c r="X67" s="248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</row>
    <row r="68" spans="24:36" s="194" customFormat="1" ht="15">
      <c r="X68" s="248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</row>
    <row r="69" spans="24:36" s="194" customFormat="1" ht="15">
      <c r="X69" s="248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</row>
    <row r="70" spans="24:36" s="194" customFormat="1" ht="15">
      <c r="X70" s="248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</row>
    <row r="71" spans="24:36" s="194" customFormat="1" ht="15">
      <c r="X71" s="248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</row>
    <row r="72" spans="24:36" s="194" customFormat="1" ht="15">
      <c r="X72" s="248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</row>
    <row r="73" spans="24:36" s="194" customFormat="1" ht="15">
      <c r="X73" s="248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</row>
    <row r="74" spans="24:36" s="194" customFormat="1" ht="15">
      <c r="X74" s="248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</row>
    <row r="75" spans="24:36" s="194" customFormat="1" ht="15">
      <c r="X75" s="248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</row>
    <row r="76" spans="24:36" s="194" customFormat="1" ht="15">
      <c r="X76" s="248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</row>
    <row r="77" spans="24:36" s="194" customFormat="1" ht="15">
      <c r="X77" s="248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</row>
    <row r="78" spans="24:36" s="194" customFormat="1" ht="15">
      <c r="X78" s="248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</row>
    <row r="79" spans="24:36" s="194" customFormat="1" ht="15">
      <c r="X79" s="248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</row>
    <row r="80" spans="24:36" s="194" customFormat="1" ht="15">
      <c r="X80" s="248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</row>
    <row r="81" spans="24:36" s="194" customFormat="1" ht="15">
      <c r="X81" s="248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</row>
    <row r="82" spans="24:36" s="194" customFormat="1" ht="15">
      <c r="X82" s="248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</row>
    <row r="83" spans="24:36" s="194" customFormat="1" ht="15">
      <c r="X83" s="248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</row>
    <row r="84" spans="24:36" s="194" customFormat="1" ht="15">
      <c r="X84" s="248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</row>
    <row r="85" spans="24:36" s="194" customFormat="1" ht="15">
      <c r="X85" s="248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</row>
    <row r="86" spans="24:36" s="194" customFormat="1" ht="15">
      <c r="X86" s="248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</row>
    <row r="87" spans="24:36" s="194" customFormat="1" ht="15">
      <c r="X87" s="248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</row>
    <row r="88" spans="24:36" s="194" customFormat="1" ht="15">
      <c r="X88" s="248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</row>
    <row r="89" spans="24:36" s="194" customFormat="1" ht="15">
      <c r="X89" s="248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</row>
    <row r="90" spans="24:36" s="194" customFormat="1" ht="15">
      <c r="X90" s="248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</row>
    <row r="91" spans="24:36" s="194" customFormat="1" ht="15">
      <c r="X91" s="248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</row>
    <row r="92" spans="24:36" s="194" customFormat="1" ht="15">
      <c r="X92" s="248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</row>
    <row r="93" spans="24:36" s="194" customFormat="1" ht="15">
      <c r="X93" s="248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</row>
    <row r="94" spans="24:36" s="194" customFormat="1" ht="15">
      <c r="X94" s="248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</row>
    <row r="95" spans="24:36" s="194" customFormat="1" ht="15">
      <c r="X95" s="248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</row>
    <row r="96" spans="24:36" s="194" customFormat="1" ht="15">
      <c r="X96" s="248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</row>
    <row r="97" spans="24:36" s="194" customFormat="1" ht="15">
      <c r="X97" s="248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</row>
    <row r="98" spans="24:36" s="194" customFormat="1" ht="15">
      <c r="X98" s="248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24:36" s="194" customFormat="1" ht="15">
      <c r="X99" s="248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24:36" s="194" customFormat="1" ht="15">
      <c r="X100" s="248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24:36" s="194" customFormat="1" ht="15">
      <c r="X101" s="248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24:36" s="194" customFormat="1" ht="15">
      <c r="X102" s="248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24:36" s="194" customFormat="1" ht="15">
      <c r="X103" s="248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24:36" s="194" customFormat="1" ht="15">
      <c r="X104" s="248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24:36" s="194" customFormat="1" ht="15">
      <c r="X105" s="248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24:36" s="194" customFormat="1" ht="15">
      <c r="X106" s="248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24:36" s="194" customFormat="1" ht="15">
      <c r="X107" s="248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24:36" s="194" customFormat="1" ht="15">
      <c r="X108" s="248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24:36" s="194" customFormat="1" ht="15">
      <c r="X109" s="248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24:36" s="194" customFormat="1" ht="15">
      <c r="X110" s="248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24:36" s="194" customFormat="1" ht="15">
      <c r="X111" s="248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24:36" s="194" customFormat="1" ht="15">
      <c r="X112" s="248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24:36" s="194" customFormat="1" ht="15">
      <c r="X113" s="248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24:36" s="194" customFormat="1" ht="15">
      <c r="X114" s="248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24:36" s="194" customFormat="1" ht="15">
      <c r="X115" s="248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24:36" s="194" customFormat="1" ht="15">
      <c r="X116" s="248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24:36" s="194" customFormat="1" ht="15">
      <c r="X117" s="248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24:36" s="194" customFormat="1" ht="15">
      <c r="X118" s="248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24:36" s="194" customFormat="1" ht="15">
      <c r="X119" s="248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24:36" s="194" customFormat="1" ht="15">
      <c r="X120" s="248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24:36" s="194" customFormat="1" ht="15">
      <c r="X121" s="248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24:36" s="194" customFormat="1" ht="15">
      <c r="X122" s="248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24:36" s="194" customFormat="1" ht="15">
      <c r="X123" s="248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24:36" s="194" customFormat="1" ht="15">
      <c r="X124" s="248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24:36" s="194" customFormat="1" ht="15">
      <c r="X125" s="248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24:36" s="194" customFormat="1" ht="15">
      <c r="X126" s="248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24:36" s="194" customFormat="1" ht="15">
      <c r="X127" s="248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24:36" s="194" customFormat="1" ht="15">
      <c r="X128" s="248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24:36" s="194" customFormat="1" ht="15">
      <c r="X129" s="248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24:36" s="194" customFormat="1" ht="15">
      <c r="X130" s="248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24:36" s="194" customFormat="1" ht="15">
      <c r="X131" s="248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24:36" s="194" customFormat="1" ht="15">
      <c r="X132" s="248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24:36" s="194" customFormat="1" ht="15">
      <c r="X133" s="248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24:36" s="194" customFormat="1" ht="15">
      <c r="X134" s="248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24:36" s="194" customFormat="1" ht="15">
      <c r="X135" s="248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24:36" s="194" customFormat="1" ht="15">
      <c r="X136" s="248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24:36" s="194" customFormat="1" ht="15">
      <c r="X137" s="248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24:36" s="194" customFormat="1" ht="15">
      <c r="X138" s="248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24:36" s="194" customFormat="1" ht="15">
      <c r="X139" s="248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24:36" s="194" customFormat="1" ht="15">
      <c r="X140" s="248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24:36" s="194" customFormat="1" ht="15">
      <c r="X141" s="248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24:36" s="194" customFormat="1" ht="15">
      <c r="X142" s="248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24:36" s="194" customFormat="1" ht="15">
      <c r="X143" s="248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24:36" s="194" customFormat="1" ht="15">
      <c r="X144" s="248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24:36" s="194" customFormat="1" ht="15">
      <c r="X145" s="248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24:36" s="194" customFormat="1" ht="15">
      <c r="X146" s="248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24:36" s="194" customFormat="1" ht="15">
      <c r="X147" s="248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24:36" s="194" customFormat="1" ht="15">
      <c r="X148" s="248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24:36" s="194" customFormat="1" ht="15">
      <c r="X149" s="248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24:36" s="194" customFormat="1" ht="15">
      <c r="X150" s="248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24:36" s="194" customFormat="1" ht="15">
      <c r="X151" s="248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24:36" s="194" customFormat="1" ht="15">
      <c r="X152" s="248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24:36" s="194" customFormat="1" ht="15">
      <c r="X153" s="248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24:36" s="194" customFormat="1" ht="15">
      <c r="X154" s="248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24:36" s="194" customFormat="1" ht="15">
      <c r="X155" s="248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24:36" s="194" customFormat="1" ht="15">
      <c r="X156" s="248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24:36" s="194" customFormat="1" ht="15">
      <c r="X157" s="248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24:36" s="194" customFormat="1" ht="15">
      <c r="X158" s="248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24:36" s="194" customFormat="1" ht="15">
      <c r="X159" s="248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24:36" s="194" customFormat="1" ht="15">
      <c r="X160" s="248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24:36" s="194" customFormat="1" ht="15">
      <c r="X161" s="248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24:36" s="194" customFormat="1" ht="15">
      <c r="X162" s="248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24:36" s="194" customFormat="1" ht="15">
      <c r="X163" s="248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24:36" s="194" customFormat="1" ht="15">
      <c r="X164" s="248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24:36" s="194" customFormat="1" ht="15">
      <c r="X165" s="248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24:36" s="194" customFormat="1" ht="15">
      <c r="X166" s="248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24:36" s="194" customFormat="1" ht="15">
      <c r="X167" s="248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24:36" s="194" customFormat="1" ht="15">
      <c r="X168" s="248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24:36" s="194" customFormat="1" ht="15">
      <c r="X169" s="248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24:36" s="194" customFormat="1" ht="15">
      <c r="X170" s="248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24:36" s="194" customFormat="1" ht="15">
      <c r="X171" s="248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24:36" s="194" customFormat="1" ht="15">
      <c r="X172" s="248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24:36" s="194" customFormat="1" ht="15">
      <c r="X173" s="248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24:36" s="194" customFormat="1" ht="15">
      <c r="X174" s="248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24:36" s="194" customFormat="1" ht="15">
      <c r="X175" s="248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24:36" s="194" customFormat="1" ht="15">
      <c r="X176" s="248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24:36" s="194" customFormat="1" ht="15">
      <c r="X177" s="248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24:36" s="194" customFormat="1" ht="15">
      <c r="X178" s="248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24:36" s="194" customFormat="1" ht="15">
      <c r="X179" s="248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24:36" s="194" customFormat="1" ht="15">
      <c r="X180" s="248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24:36" s="194" customFormat="1" ht="15">
      <c r="X181" s="248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24:36" s="194" customFormat="1" ht="15">
      <c r="X182" s="248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24:36" s="194" customFormat="1" ht="15">
      <c r="X183" s="248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24:36" s="194" customFormat="1" ht="15">
      <c r="X184" s="248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24:36" s="194" customFormat="1" ht="15">
      <c r="X185" s="248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24:36" s="194" customFormat="1" ht="15">
      <c r="X186" s="248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24:36" s="194" customFormat="1" ht="15">
      <c r="X187" s="248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24:36" s="194" customFormat="1" ht="15">
      <c r="X188" s="248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24:36" s="194" customFormat="1" ht="15">
      <c r="X189" s="248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24:36" s="194" customFormat="1" ht="15">
      <c r="X190" s="248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24:36" s="194" customFormat="1" ht="15">
      <c r="X191" s="248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24:36" s="194" customFormat="1" ht="15">
      <c r="X192" s="248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24:36" s="194" customFormat="1" ht="15">
      <c r="X193" s="248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24:36" s="194" customFormat="1" ht="15">
      <c r="X194" s="248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24:36" s="194" customFormat="1" ht="15">
      <c r="X195" s="248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24:36" s="194" customFormat="1" ht="15">
      <c r="X196" s="248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24:36" s="194" customFormat="1" ht="15">
      <c r="X197" s="248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24:36" s="194" customFormat="1" ht="15">
      <c r="X198" s="248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24:36" s="194" customFormat="1" ht="15">
      <c r="X199" s="248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24:36" s="194" customFormat="1" ht="15">
      <c r="X200" s="248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24:36" s="194" customFormat="1" ht="15">
      <c r="X201" s="248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24:36" s="194" customFormat="1" ht="15">
      <c r="X202" s="248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24:36" s="194" customFormat="1" ht="15">
      <c r="X203" s="248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24:36" s="194" customFormat="1" ht="15">
      <c r="X204" s="248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24:36" s="194" customFormat="1" ht="15">
      <c r="X205" s="248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24:36" s="194" customFormat="1" ht="15">
      <c r="X206" s="248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24:36" s="194" customFormat="1" ht="15">
      <c r="X207" s="248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24:36" s="194" customFormat="1" ht="15">
      <c r="X208" s="248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24:36" s="194" customFormat="1" ht="15">
      <c r="X209" s="248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24:36" s="194" customFormat="1" ht="15">
      <c r="X210" s="248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24:36" s="194" customFormat="1" ht="15">
      <c r="X211" s="248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24:36" s="194" customFormat="1" ht="15">
      <c r="X212" s="248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24:36" s="194" customFormat="1" ht="15">
      <c r="X213" s="248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24:36" s="194" customFormat="1" ht="15">
      <c r="X214" s="248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24:36" s="194" customFormat="1" ht="15">
      <c r="X215" s="248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24:36" s="194" customFormat="1" ht="15">
      <c r="X216" s="248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24:36" s="194" customFormat="1" ht="15">
      <c r="X217" s="248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24:36" s="194" customFormat="1" ht="15">
      <c r="X218" s="248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24:36" s="194" customFormat="1" ht="15">
      <c r="X219" s="248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24:36" s="194" customFormat="1" ht="15">
      <c r="X220" s="248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24:36" s="194" customFormat="1" ht="15">
      <c r="X221" s="248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24:36" s="194" customFormat="1" ht="15">
      <c r="X222" s="248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24:36" s="194" customFormat="1" ht="15">
      <c r="X223" s="248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24:36" s="194" customFormat="1" ht="15">
      <c r="X224" s="248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24:36" s="194" customFormat="1" ht="15">
      <c r="X225" s="248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24:36" s="194" customFormat="1" ht="15">
      <c r="X226" s="248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24:36" s="194" customFormat="1" ht="15">
      <c r="X227" s="248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</row>
    <row r="228" spans="24:36" s="194" customFormat="1" ht="15">
      <c r="X228" s="248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</row>
    <row r="229" spans="24:36" s="194" customFormat="1" ht="15">
      <c r="X229" s="248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</row>
    <row r="230" spans="24:36" s="194" customFormat="1" ht="15">
      <c r="X230" s="248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</row>
    <row r="231" spans="24:36" s="194" customFormat="1" ht="15">
      <c r="X231" s="248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</row>
    <row r="232" spans="24:36" s="194" customFormat="1" ht="15">
      <c r="X232" s="248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</row>
    <row r="233" spans="24:36" s="194" customFormat="1" ht="15">
      <c r="X233" s="248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</row>
    <row r="234" spans="24:36" s="194" customFormat="1" ht="15">
      <c r="X234" s="248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</row>
    <row r="235" spans="24:36" s="194" customFormat="1" ht="15">
      <c r="X235" s="248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</row>
    <row r="236" spans="24:36" s="194" customFormat="1" ht="15">
      <c r="X236" s="248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</row>
    <row r="237" spans="24:36" s="194" customFormat="1" ht="15">
      <c r="X237" s="248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</row>
    <row r="238" spans="24:36" s="194" customFormat="1" ht="15">
      <c r="X238" s="248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</row>
    <row r="239" spans="24:36" s="194" customFormat="1" ht="15">
      <c r="X239" s="248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</row>
    <row r="240" spans="24:36" s="194" customFormat="1" ht="15">
      <c r="X240" s="248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</row>
    <row r="241" spans="24:36" s="194" customFormat="1" ht="15">
      <c r="X241" s="248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</row>
    <row r="242" spans="24:36" s="194" customFormat="1" ht="15">
      <c r="X242" s="248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</row>
    <row r="243" spans="24:36" s="194" customFormat="1" ht="15">
      <c r="X243" s="248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</row>
    <row r="244" spans="24:36" s="194" customFormat="1" ht="15">
      <c r="X244" s="248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</row>
    <row r="245" spans="24:36" s="194" customFormat="1" ht="15">
      <c r="X245" s="248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</row>
    <row r="246" spans="24:36" s="194" customFormat="1" ht="15">
      <c r="X246" s="248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</row>
    <row r="247" spans="24:36" s="194" customFormat="1" ht="15">
      <c r="X247" s="248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</row>
    <row r="248" spans="24:36" s="194" customFormat="1" ht="15">
      <c r="X248" s="248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</row>
    <row r="249" spans="24:36" s="194" customFormat="1" ht="15">
      <c r="X249" s="248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</row>
    <row r="250" spans="24:36" s="194" customFormat="1" ht="15">
      <c r="X250" s="248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</row>
    <row r="251" spans="24:36" s="194" customFormat="1" ht="15">
      <c r="X251" s="248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</row>
    <row r="252" spans="24:36" s="194" customFormat="1" ht="15">
      <c r="X252" s="248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</row>
    <row r="253" spans="24:36" s="194" customFormat="1" ht="15">
      <c r="X253" s="248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</row>
    <row r="254" spans="24:36" s="194" customFormat="1" ht="15">
      <c r="X254" s="248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</row>
    <row r="255" spans="24:36" s="194" customFormat="1" ht="15">
      <c r="X255" s="248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</row>
    <row r="256" spans="24:36" s="194" customFormat="1" ht="15">
      <c r="X256" s="248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</row>
    <row r="257" spans="24:36" s="194" customFormat="1" ht="15">
      <c r="X257" s="248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</row>
    <row r="258" spans="24:36" s="194" customFormat="1" ht="15">
      <c r="X258" s="248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</row>
    <row r="259" spans="24:36" s="194" customFormat="1" ht="15">
      <c r="X259" s="248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</row>
    <row r="260" spans="24:36" s="194" customFormat="1" ht="15">
      <c r="X260" s="248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</row>
    <row r="261" spans="24:36" s="194" customFormat="1" ht="15">
      <c r="X261" s="248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</row>
    <row r="262" spans="24:36" s="194" customFormat="1" ht="15">
      <c r="X262" s="248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</row>
    <row r="263" spans="24:36" s="194" customFormat="1" ht="15">
      <c r="X263" s="248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</row>
    <row r="264" spans="24:36" s="194" customFormat="1" ht="15">
      <c r="X264" s="248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</row>
    <row r="265" spans="24:36" s="194" customFormat="1" ht="15">
      <c r="X265" s="248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</row>
    <row r="266" spans="24:36" s="194" customFormat="1" ht="15">
      <c r="X266" s="248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</row>
    <row r="267" spans="24:36" s="194" customFormat="1" ht="15">
      <c r="X267" s="248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</row>
    <row r="268" spans="24:36" s="194" customFormat="1" ht="15">
      <c r="X268" s="248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</row>
    <row r="269" spans="24:36" s="194" customFormat="1" ht="15">
      <c r="X269" s="248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</row>
    <row r="270" spans="24:36" s="194" customFormat="1" ht="15">
      <c r="X270" s="248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2"/>
    </row>
    <row r="271" spans="24:36" s="194" customFormat="1" ht="15">
      <c r="X271" s="248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</row>
    <row r="272" spans="24:36" s="194" customFormat="1" ht="15">
      <c r="X272" s="248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</row>
    <row r="273" spans="24:36" s="194" customFormat="1" ht="15">
      <c r="X273" s="248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</row>
    <row r="274" spans="24:36" s="194" customFormat="1" ht="15">
      <c r="X274" s="248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</row>
    <row r="275" spans="24:36" s="194" customFormat="1" ht="15">
      <c r="X275" s="248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</row>
    <row r="276" spans="24:36" s="194" customFormat="1" ht="15">
      <c r="X276" s="248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</row>
    <row r="277" spans="24:36" s="194" customFormat="1" ht="15">
      <c r="X277" s="248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</row>
    <row r="278" spans="24:36" s="194" customFormat="1" ht="15">
      <c r="X278" s="248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</row>
    <row r="279" spans="24:36" s="194" customFormat="1" ht="15">
      <c r="X279" s="248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</row>
    <row r="280" spans="24:36" s="194" customFormat="1" ht="15">
      <c r="X280" s="248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</row>
    <row r="281" spans="24:36" s="194" customFormat="1" ht="15">
      <c r="X281" s="248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</row>
    <row r="282" spans="24:36" s="194" customFormat="1" ht="15">
      <c r="X282" s="248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</row>
    <row r="283" spans="24:36" s="194" customFormat="1" ht="15">
      <c r="X283" s="248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</row>
    <row r="284" spans="24:36" s="194" customFormat="1" ht="15">
      <c r="X284" s="248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2"/>
    </row>
    <row r="285" spans="24:36" s="194" customFormat="1" ht="15">
      <c r="X285" s="248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</row>
    <row r="286" spans="24:36" s="194" customFormat="1" ht="15">
      <c r="X286" s="248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</row>
    <row r="287" spans="24:36" s="194" customFormat="1" ht="15">
      <c r="X287" s="248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</row>
    <row r="288" spans="24:36" s="194" customFormat="1" ht="15">
      <c r="X288" s="248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</row>
    <row r="289" spans="24:36" s="194" customFormat="1" ht="15">
      <c r="X289" s="248"/>
      <c r="Z289" s="192"/>
      <c r="AA289" s="192"/>
      <c r="AB289" s="192"/>
      <c r="AC289" s="192"/>
      <c r="AD289" s="192"/>
      <c r="AE289" s="192"/>
      <c r="AF289" s="192"/>
      <c r="AG289" s="192"/>
      <c r="AH289" s="192"/>
      <c r="AI289" s="192"/>
      <c r="AJ289" s="192"/>
    </row>
    <row r="290" spans="24:36" s="194" customFormat="1" ht="15">
      <c r="X290" s="248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</row>
    <row r="291" spans="24:36" s="194" customFormat="1" ht="15">
      <c r="X291" s="248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</row>
    <row r="292" spans="24:36" s="194" customFormat="1" ht="15">
      <c r="X292" s="248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2"/>
    </row>
    <row r="293" spans="24:36" s="194" customFormat="1" ht="15">
      <c r="X293" s="248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</row>
    <row r="294" spans="24:36" s="194" customFormat="1" ht="15">
      <c r="X294" s="248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</row>
    <row r="295" spans="24:36" s="194" customFormat="1" ht="15">
      <c r="X295" s="248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</row>
    <row r="296" spans="24:36" s="194" customFormat="1" ht="15">
      <c r="X296" s="248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</row>
    <row r="297" spans="24:36" s="194" customFormat="1" ht="15">
      <c r="X297" s="248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92"/>
      <c r="AJ297" s="192"/>
    </row>
    <row r="298" spans="24:36" s="194" customFormat="1" ht="15">
      <c r="X298" s="248"/>
      <c r="Z298" s="192"/>
      <c r="AA298" s="192"/>
      <c r="AB298" s="192"/>
      <c r="AC298" s="192"/>
      <c r="AD298" s="192"/>
      <c r="AE298" s="192"/>
      <c r="AF298" s="192"/>
      <c r="AG298" s="192"/>
      <c r="AH298" s="192"/>
      <c r="AI298" s="192"/>
      <c r="AJ298" s="192"/>
    </row>
    <row r="299" spans="24:36" s="194" customFormat="1" ht="15">
      <c r="X299" s="248"/>
      <c r="Z299" s="192"/>
      <c r="AA299" s="192"/>
      <c r="AB299" s="192"/>
      <c r="AC299" s="192"/>
      <c r="AD299" s="192"/>
      <c r="AE299" s="192"/>
      <c r="AF299" s="192"/>
      <c r="AG299" s="192"/>
      <c r="AH299" s="192"/>
      <c r="AI299" s="192"/>
      <c r="AJ299" s="192"/>
    </row>
    <row r="300" spans="24:36" s="194" customFormat="1" ht="15">
      <c r="X300" s="248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</row>
    <row r="301" spans="24:36" s="194" customFormat="1" ht="15">
      <c r="X301" s="248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</row>
    <row r="302" spans="24:36" s="194" customFormat="1" ht="15">
      <c r="X302" s="248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</row>
    <row r="303" spans="24:36" s="194" customFormat="1" ht="15">
      <c r="X303" s="248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</row>
    <row r="304" spans="24:36" s="194" customFormat="1" ht="15">
      <c r="X304" s="248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</row>
    <row r="305" spans="24:36" s="194" customFormat="1" ht="15">
      <c r="X305" s="248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</row>
    <row r="306" spans="24:36" s="194" customFormat="1" ht="15">
      <c r="X306" s="248"/>
      <c r="Z306" s="192"/>
      <c r="AA306" s="192"/>
      <c r="AB306" s="192"/>
      <c r="AC306" s="192"/>
      <c r="AD306" s="192"/>
      <c r="AE306" s="192"/>
      <c r="AF306" s="192"/>
      <c r="AG306" s="192"/>
      <c r="AH306" s="192"/>
      <c r="AI306" s="192"/>
      <c r="AJ306" s="192"/>
    </row>
    <row r="307" spans="24:36" s="194" customFormat="1" ht="15">
      <c r="X307" s="248"/>
      <c r="Z307" s="192"/>
      <c r="AA307" s="192"/>
      <c r="AB307" s="192"/>
      <c r="AC307" s="192"/>
      <c r="AD307" s="192"/>
      <c r="AE307" s="192"/>
      <c r="AF307" s="192"/>
      <c r="AG307" s="192"/>
      <c r="AH307" s="192"/>
      <c r="AI307" s="192"/>
      <c r="AJ307" s="192"/>
    </row>
    <row r="308" spans="24:36" s="194" customFormat="1" ht="15">
      <c r="X308" s="248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</row>
    <row r="309" spans="24:36" s="194" customFormat="1" ht="15">
      <c r="X309" s="248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</row>
    <row r="310" spans="24:36" s="194" customFormat="1" ht="15">
      <c r="X310" s="248"/>
      <c r="Z310" s="192"/>
      <c r="AA310" s="192"/>
      <c r="AB310" s="192"/>
      <c r="AC310" s="192"/>
      <c r="AD310" s="192"/>
      <c r="AE310" s="192"/>
      <c r="AF310" s="192"/>
      <c r="AG310" s="192"/>
      <c r="AH310" s="192"/>
      <c r="AI310" s="192"/>
      <c r="AJ310" s="192"/>
    </row>
    <row r="311" spans="24:36" s="194" customFormat="1" ht="15">
      <c r="X311" s="248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</row>
    <row r="312" spans="24:36" s="194" customFormat="1" ht="15">
      <c r="X312" s="248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</row>
    <row r="313" spans="24:36" s="194" customFormat="1" ht="15">
      <c r="X313" s="248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</row>
    <row r="314" spans="24:36" s="194" customFormat="1" ht="15">
      <c r="X314" s="248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</row>
    <row r="315" spans="24:36" s="194" customFormat="1" ht="15">
      <c r="X315" s="248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</row>
    <row r="316" spans="24:36" s="194" customFormat="1" ht="15">
      <c r="X316" s="248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</row>
    <row r="317" spans="24:36" s="194" customFormat="1" ht="15">
      <c r="X317" s="248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</row>
    <row r="318" spans="24:36" s="194" customFormat="1" ht="15">
      <c r="X318" s="248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</row>
    <row r="319" spans="24:36" s="194" customFormat="1" ht="15">
      <c r="X319" s="248"/>
      <c r="Z319" s="192"/>
      <c r="AA319" s="192"/>
      <c r="AB319" s="192"/>
      <c r="AC319" s="192"/>
      <c r="AD319" s="192"/>
      <c r="AE319" s="192"/>
      <c r="AF319" s="192"/>
      <c r="AG319" s="192"/>
      <c r="AH319" s="192"/>
      <c r="AI319" s="192"/>
      <c r="AJ319" s="192"/>
    </row>
    <row r="320" spans="24:36" s="194" customFormat="1" ht="15">
      <c r="X320" s="248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</row>
    <row r="321" spans="24:36" s="194" customFormat="1" ht="15">
      <c r="X321" s="248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</row>
    <row r="322" spans="24:36" s="194" customFormat="1" ht="15">
      <c r="X322" s="248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</row>
    <row r="323" spans="24:36" s="194" customFormat="1" ht="15">
      <c r="X323" s="248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</row>
    <row r="324" spans="24:36" s="194" customFormat="1" ht="15">
      <c r="X324" s="248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</row>
    <row r="325" spans="24:36" s="194" customFormat="1" ht="15">
      <c r="X325" s="248"/>
      <c r="Z325" s="192"/>
      <c r="AA325" s="192"/>
      <c r="AB325" s="192"/>
      <c r="AC325" s="192"/>
      <c r="AD325" s="192"/>
      <c r="AE325" s="192"/>
      <c r="AF325" s="192"/>
      <c r="AG325" s="192"/>
      <c r="AH325" s="192"/>
      <c r="AI325" s="192"/>
      <c r="AJ325" s="192"/>
    </row>
    <row r="326" spans="24:36" s="194" customFormat="1" ht="15">
      <c r="X326" s="248"/>
      <c r="Z326" s="192"/>
      <c r="AA326" s="192"/>
      <c r="AB326" s="192"/>
      <c r="AC326" s="192"/>
      <c r="AD326" s="192"/>
      <c r="AE326" s="192"/>
      <c r="AF326" s="192"/>
      <c r="AG326" s="192"/>
      <c r="AH326" s="192"/>
      <c r="AI326" s="192"/>
      <c r="AJ326" s="192"/>
    </row>
    <row r="327" spans="24:36" s="194" customFormat="1" ht="15">
      <c r="X327" s="248"/>
      <c r="Z327" s="192"/>
      <c r="AA327" s="192"/>
      <c r="AB327" s="192"/>
      <c r="AC327" s="192"/>
      <c r="AD327" s="192"/>
      <c r="AE327" s="192"/>
      <c r="AF327" s="192"/>
      <c r="AG327" s="192"/>
      <c r="AH327" s="192"/>
      <c r="AI327" s="192"/>
      <c r="AJ327" s="192"/>
    </row>
    <row r="328" spans="24:36" s="194" customFormat="1" ht="15">
      <c r="X328" s="248"/>
      <c r="Z328" s="192"/>
      <c r="AA328" s="192"/>
      <c r="AB328" s="192"/>
      <c r="AC328" s="192"/>
      <c r="AD328" s="192"/>
      <c r="AE328" s="192"/>
      <c r="AF328" s="192"/>
      <c r="AG328" s="192"/>
      <c r="AH328" s="192"/>
      <c r="AI328" s="192"/>
      <c r="AJ328" s="192"/>
    </row>
    <row r="329" spans="24:36" s="194" customFormat="1" ht="15">
      <c r="X329" s="248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</row>
    <row r="330" spans="24:36" s="194" customFormat="1" ht="15">
      <c r="X330" s="248"/>
      <c r="Z330" s="192"/>
      <c r="AA330" s="192"/>
      <c r="AB330" s="192"/>
      <c r="AC330" s="192"/>
      <c r="AD330" s="192"/>
      <c r="AE330" s="192"/>
      <c r="AF330" s="192"/>
      <c r="AG330" s="192"/>
      <c r="AH330" s="192"/>
      <c r="AI330" s="192"/>
      <c r="AJ330" s="192"/>
    </row>
    <row r="331" spans="24:36" s="194" customFormat="1" ht="15">
      <c r="X331" s="248"/>
      <c r="Z331" s="192"/>
      <c r="AA331" s="192"/>
      <c r="AB331" s="192"/>
      <c r="AC331" s="192"/>
      <c r="AD331" s="192"/>
      <c r="AE331" s="192"/>
      <c r="AF331" s="192"/>
      <c r="AG331" s="192"/>
      <c r="AH331" s="192"/>
      <c r="AI331" s="192"/>
      <c r="AJ331" s="192"/>
    </row>
    <row r="332" spans="24:36" s="194" customFormat="1" ht="15">
      <c r="X332" s="248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</row>
    <row r="333" spans="24:36" s="194" customFormat="1" ht="15">
      <c r="X333" s="248"/>
      <c r="Z333" s="192"/>
      <c r="AA333" s="192"/>
      <c r="AB333" s="192"/>
      <c r="AC333" s="192"/>
      <c r="AD333" s="192"/>
      <c r="AE333" s="192"/>
      <c r="AF333" s="192"/>
      <c r="AG333" s="192"/>
      <c r="AH333" s="192"/>
      <c r="AI333" s="192"/>
      <c r="AJ333" s="192"/>
    </row>
    <row r="334" spans="24:36" s="194" customFormat="1" ht="15">
      <c r="X334" s="248"/>
      <c r="Z334" s="192"/>
      <c r="AA334" s="192"/>
      <c r="AB334" s="192"/>
      <c r="AC334" s="192"/>
      <c r="AD334" s="192"/>
      <c r="AE334" s="192"/>
      <c r="AF334" s="192"/>
      <c r="AG334" s="192"/>
      <c r="AH334" s="192"/>
      <c r="AI334" s="192"/>
      <c r="AJ334" s="192"/>
    </row>
    <row r="335" spans="24:36" s="194" customFormat="1" ht="15">
      <c r="X335" s="248"/>
      <c r="Z335" s="192"/>
      <c r="AA335" s="192"/>
      <c r="AB335" s="192"/>
      <c r="AC335" s="192"/>
      <c r="AD335" s="192"/>
      <c r="AE335" s="192"/>
      <c r="AF335" s="192"/>
      <c r="AG335" s="192"/>
      <c r="AH335" s="192"/>
      <c r="AI335" s="192"/>
      <c r="AJ335" s="192"/>
    </row>
    <row r="336" spans="24:36" s="194" customFormat="1" ht="15">
      <c r="X336" s="248"/>
      <c r="Z336" s="192"/>
      <c r="AA336" s="192"/>
      <c r="AB336" s="192"/>
      <c r="AC336" s="192"/>
      <c r="AD336" s="192"/>
      <c r="AE336" s="192"/>
      <c r="AF336" s="192"/>
      <c r="AG336" s="192"/>
      <c r="AH336" s="192"/>
      <c r="AI336" s="192"/>
      <c r="AJ336" s="192"/>
    </row>
    <row r="337" spans="24:36" s="194" customFormat="1" ht="15">
      <c r="X337" s="248"/>
      <c r="Z337" s="192"/>
      <c r="AA337" s="192"/>
      <c r="AB337" s="192"/>
      <c r="AC337" s="192"/>
      <c r="AD337" s="192"/>
      <c r="AE337" s="192"/>
      <c r="AF337" s="192"/>
      <c r="AG337" s="192"/>
      <c r="AH337" s="192"/>
      <c r="AI337" s="192"/>
      <c r="AJ337" s="192"/>
    </row>
    <row r="338" spans="24:36" s="194" customFormat="1" ht="15">
      <c r="X338" s="248"/>
      <c r="Z338" s="192"/>
      <c r="AA338" s="192"/>
      <c r="AB338" s="192"/>
      <c r="AC338" s="192"/>
      <c r="AD338" s="192"/>
      <c r="AE338" s="192"/>
      <c r="AF338" s="192"/>
      <c r="AG338" s="192"/>
      <c r="AH338" s="192"/>
      <c r="AI338" s="192"/>
      <c r="AJ338" s="192"/>
    </row>
    <row r="339" spans="24:36" s="194" customFormat="1" ht="15">
      <c r="X339" s="248"/>
      <c r="Z339" s="192"/>
      <c r="AA339" s="192"/>
      <c r="AB339" s="192"/>
      <c r="AC339" s="192"/>
      <c r="AD339" s="192"/>
      <c r="AE339" s="192"/>
      <c r="AF339" s="192"/>
      <c r="AG339" s="192"/>
      <c r="AH339" s="192"/>
      <c r="AI339" s="192"/>
      <c r="AJ339" s="192"/>
    </row>
    <row r="340" spans="24:36" s="194" customFormat="1" ht="15">
      <c r="X340" s="248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</row>
    <row r="341" spans="24:36" s="194" customFormat="1" ht="15">
      <c r="X341" s="248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</row>
    <row r="342" spans="24:36" s="194" customFormat="1" ht="15">
      <c r="X342" s="248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</row>
    <row r="343" spans="24:36" s="194" customFormat="1" ht="15">
      <c r="X343" s="248"/>
      <c r="Z343" s="192"/>
      <c r="AA343" s="192"/>
      <c r="AB343" s="192"/>
      <c r="AC343" s="192"/>
      <c r="AD343" s="192"/>
      <c r="AE343" s="192"/>
      <c r="AF343" s="192"/>
      <c r="AG343" s="192"/>
      <c r="AH343" s="192"/>
      <c r="AI343" s="192"/>
      <c r="AJ343" s="192"/>
    </row>
    <row r="344" spans="24:36" s="194" customFormat="1" ht="15">
      <c r="X344" s="248"/>
      <c r="Z344" s="192"/>
      <c r="AA344" s="192"/>
      <c r="AB344" s="192"/>
      <c r="AC344" s="192"/>
      <c r="AD344" s="192"/>
      <c r="AE344" s="192"/>
      <c r="AF344" s="192"/>
      <c r="AG344" s="192"/>
      <c r="AH344" s="192"/>
      <c r="AI344" s="192"/>
      <c r="AJ344" s="192"/>
    </row>
    <row r="345" spans="24:36" s="194" customFormat="1" ht="15">
      <c r="X345" s="248"/>
      <c r="Z345" s="192"/>
      <c r="AA345" s="192"/>
      <c r="AB345" s="192"/>
      <c r="AC345" s="192"/>
      <c r="AD345" s="192"/>
      <c r="AE345" s="192"/>
      <c r="AF345" s="192"/>
      <c r="AG345" s="192"/>
      <c r="AH345" s="192"/>
      <c r="AI345" s="192"/>
      <c r="AJ345" s="192"/>
    </row>
    <row r="346" spans="24:36" s="194" customFormat="1" ht="15">
      <c r="X346" s="248"/>
      <c r="Z346" s="192"/>
      <c r="AA346" s="192"/>
      <c r="AB346" s="192"/>
      <c r="AC346" s="192"/>
      <c r="AD346" s="192"/>
      <c r="AE346" s="192"/>
      <c r="AF346" s="192"/>
      <c r="AG346" s="192"/>
      <c r="AH346" s="192"/>
      <c r="AI346" s="192"/>
      <c r="AJ346" s="192"/>
    </row>
    <row r="347" spans="24:36" s="194" customFormat="1" ht="15">
      <c r="X347" s="248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</row>
    <row r="348" spans="24:36" s="194" customFormat="1" ht="15">
      <c r="X348" s="248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</row>
    <row r="349" spans="24:36" s="194" customFormat="1" ht="15">
      <c r="X349" s="248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</row>
    <row r="350" spans="24:36" s="194" customFormat="1" ht="15">
      <c r="X350" s="248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</row>
    <row r="351" spans="24:36" s="194" customFormat="1" ht="15">
      <c r="X351" s="248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</row>
    <row r="352" spans="24:36" s="194" customFormat="1" ht="15">
      <c r="X352" s="248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</row>
    <row r="353" spans="24:36" s="194" customFormat="1" ht="15">
      <c r="X353" s="248"/>
      <c r="Z353" s="192"/>
      <c r="AA353" s="192"/>
      <c r="AB353" s="192"/>
      <c r="AC353" s="192"/>
      <c r="AD353" s="192"/>
      <c r="AE353" s="192"/>
      <c r="AF353" s="192"/>
      <c r="AG353" s="192"/>
      <c r="AH353" s="192"/>
      <c r="AI353" s="192"/>
      <c r="AJ353" s="192"/>
    </row>
    <row r="354" spans="24:36" s="194" customFormat="1" ht="15">
      <c r="X354" s="248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</row>
    <row r="355" spans="24:36" s="194" customFormat="1" ht="15">
      <c r="X355" s="248"/>
      <c r="Z355" s="192"/>
      <c r="AA355" s="192"/>
      <c r="AB355" s="192"/>
      <c r="AC355" s="192"/>
      <c r="AD355" s="192"/>
      <c r="AE355" s="192"/>
      <c r="AF355" s="192"/>
      <c r="AG355" s="192"/>
      <c r="AH355" s="192"/>
      <c r="AI355" s="192"/>
      <c r="AJ355" s="192"/>
    </row>
    <row r="356" spans="24:36" s="194" customFormat="1" ht="15">
      <c r="X356" s="248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</row>
    <row r="357" spans="24:36" s="194" customFormat="1" ht="15">
      <c r="X357" s="248"/>
      <c r="Z357" s="192"/>
      <c r="AA357" s="192"/>
      <c r="AB357" s="192"/>
      <c r="AC357" s="192"/>
      <c r="AD357" s="192"/>
      <c r="AE357" s="192"/>
      <c r="AF357" s="192"/>
      <c r="AG357" s="192"/>
      <c r="AH357" s="192"/>
      <c r="AI357" s="192"/>
      <c r="AJ357" s="192"/>
    </row>
    <row r="358" spans="24:36" s="194" customFormat="1" ht="15">
      <c r="X358" s="248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</row>
    <row r="359" spans="24:36" s="194" customFormat="1" ht="15">
      <c r="X359" s="248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</row>
    <row r="360" spans="24:36" s="194" customFormat="1" ht="15">
      <c r="X360" s="248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</row>
    <row r="361" spans="24:36" s="194" customFormat="1" ht="15">
      <c r="X361" s="248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</row>
    <row r="362" spans="24:36" s="194" customFormat="1" ht="15">
      <c r="X362" s="248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</row>
    <row r="363" spans="24:36" s="194" customFormat="1" ht="15">
      <c r="X363" s="248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</row>
    <row r="364" spans="24:36" s="194" customFormat="1" ht="15">
      <c r="X364" s="248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</row>
    <row r="365" spans="24:36" s="194" customFormat="1" ht="15">
      <c r="X365" s="248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</row>
    <row r="366" spans="24:36" s="194" customFormat="1" ht="15">
      <c r="X366" s="248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</row>
    <row r="367" spans="24:36" s="194" customFormat="1" ht="15">
      <c r="X367" s="248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</row>
    <row r="368" spans="24:36" s="194" customFormat="1" ht="15">
      <c r="X368" s="248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</row>
    <row r="369" spans="24:36" s="194" customFormat="1" ht="15">
      <c r="X369" s="248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</row>
    <row r="370" spans="24:36" s="194" customFormat="1" ht="15">
      <c r="X370" s="248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</row>
    <row r="371" spans="24:36" s="194" customFormat="1" ht="15">
      <c r="X371" s="248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</row>
    <row r="372" spans="24:36" s="194" customFormat="1" ht="15">
      <c r="X372" s="248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</row>
    <row r="373" spans="24:36" s="194" customFormat="1" ht="15">
      <c r="X373" s="248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</row>
    <row r="374" spans="24:36" s="194" customFormat="1" ht="15">
      <c r="X374" s="248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</row>
    <row r="375" spans="24:36" s="194" customFormat="1" ht="15">
      <c r="X375" s="248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</row>
    <row r="376" spans="24:36" s="194" customFormat="1" ht="15">
      <c r="X376" s="248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</row>
    <row r="377" spans="24:36" s="194" customFormat="1" ht="15">
      <c r="X377" s="248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</row>
    <row r="378" spans="24:36" s="194" customFormat="1" ht="15">
      <c r="X378" s="248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</row>
    <row r="379" spans="24:36" s="194" customFormat="1" ht="15">
      <c r="X379" s="248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</row>
    <row r="380" spans="24:36" s="194" customFormat="1" ht="15">
      <c r="X380" s="248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</row>
    <row r="381" spans="24:36" s="194" customFormat="1" ht="15">
      <c r="X381" s="248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</row>
    <row r="382" spans="24:36" s="194" customFormat="1" ht="15">
      <c r="X382" s="248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</row>
    <row r="383" spans="24:36" s="194" customFormat="1" ht="15">
      <c r="X383" s="248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</row>
    <row r="384" spans="24:36" s="194" customFormat="1" ht="15">
      <c r="X384" s="248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</row>
    <row r="385" spans="24:36" s="194" customFormat="1" ht="15">
      <c r="X385" s="248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</row>
    <row r="386" spans="24:36" s="194" customFormat="1" ht="15">
      <c r="X386" s="248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</row>
    <row r="387" spans="24:36" s="194" customFormat="1" ht="15">
      <c r="X387" s="248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</row>
    <row r="388" spans="24:36" s="194" customFormat="1" ht="15">
      <c r="X388" s="248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</row>
    <row r="389" spans="24:36" s="194" customFormat="1" ht="15">
      <c r="X389" s="248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</row>
    <row r="390" spans="24:36" s="194" customFormat="1" ht="15">
      <c r="X390" s="248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</row>
    <row r="391" spans="24:36" s="194" customFormat="1" ht="15">
      <c r="X391" s="248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</row>
    <row r="392" spans="24:36" s="194" customFormat="1" ht="15">
      <c r="X392" s="248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</row>
    <row r="393" spans="24:36" s="194" customFormat="1" ht="15">
      <c r="X393" s="248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</row>
    <row r="394" spans="24:36" s="194" customFormat="1" ht="15">
      <c r="X394" s="248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</row>
    <row r="395" spans="24:36" s="194" customFormat="1" ht="15">
      <c r="X395" s="248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</row>
    <row r="396" spans="24:36" s="194" customFormat="1" ht="15">
      <c r="X396" s="248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</row>
    <row r="397" spans="24:36" s="194" customFormat="1" ht="15">
      <c r="X397" s="248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</row>
    <row r="398" spans="24:36" s="194" customFormat="1" ht="15">
      <c r="X398" s="248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</row>
    <row r="399" spans="24:36" s="194" customFormat="1" ht="15">
      <c r="X399" s="248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</row>
    <row r="400" spans="24:36" s="194" customFormat="1" ht="15">
      <c r="X400" s="248"/>
      <c r="Z400" s="192"/>
      <c r="AA400" s="192"/>
      <c r="AB400" s="192"/>
      <c r="AC400" s="192"/>
      <c r="AD400" s="192"/>
      <c r="AE400" s="192"/>
      <c r="AF400" s="192"/>
      <c r="AG400" s="192"/>
      <c r="AH400" s="192"/>
      <c r="AI400" s="192"/>
      <c r="AJ400" s="192"/>
    </row>
    <row r="401" spans="24:36" s="194" customFormat="1" ht="15">
      <c r="X401" s="248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</row>
    <row r="402" spans="24:36" s="194" customFormat="1" ht="15">
      <c r="X402" s="248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</row>
    <row r="403" spans="24:36" s="194" customFormat="1" ht="15">
      <c r="X403" s="248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</row>
    <row r="404" spans="24:36" s="194" customFormat="1" ht="15">
      <c r="X404" s="248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</row>
    <row r="405" spans="24:36" s="194" customFormat="1" ht="15">
      <c r="X405" s="248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</row>
    <row r="406" spans="24:36" s="194" customFormat="1" ht="15">
      <c r="X406" s="248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</row>
    <row r="407" spans="24:36" s="194" customFormat="1" ht="15">
      <c r="X407" s="248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</row>
    <row r="408" spans="24:36" s="194" customFormat="1" ht="15">
      <c r="X408" s="248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</row>
    <row r="409" spans="24:36" s="194" customFormat="1" ht="15">
      <c r="X409" s="248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</row>
    <row r="410" spans="24:36" s="194" customFormat="1" ht="15">
      <c r="X410" s="248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</row>
    <row r="411" spans="24:36" s="194" customFormat="1" ht="15">
      <c r="X411" s="248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</row>
    <row r="412" spans="24:36" s="194" customFormat="1" ht="15">
      <c r="X412" s="248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</row>
    <row r="413" spans="24:36" s="194" customFormat="1" ht="15">
      <c r="X413" s="248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</row>
    <row r="414" spans="24:36" s="194" customFormat="1" ht="15">
      <c r="X414" s="248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</row>
    <row r="415" spans="24:36" s="194" customFormat="1" ht="15">
      <c r="X415" s="248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</row>
    <row r="416" spans="24:36" s="194" customFormat="1" ht="15">
      <c r="X416" s="248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</row>
    <row r="417" spans="24:36" s="194" customFormat="1" ht="15">
      <c r="X417" s="248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</row>
    <row r="418" spans="24:36" s="194" customFormat="1" ht="15">
      <c r="X418" s="248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</row>
    <row r="419" spans="24:36" s="194" customFormat="1" ht="15">
      <c r="X419" s="248"/>
      <c r="Z419" s="192"/>
      <c r="AA419" s="192"/>
      <c r="AB419" s="192"/>
      <c r="AC419" s="192"/>
      <c r="AD419" s="192"/>
      <c r="AE419" s="192"/>
      <c r="AF419" s="192"/>
      <c r="AG419" s="192"/>
      <c r="AH419" s="192"/>
      <c r="AI419" s="192"/>
      <c r="AJ419" s="192"/>
    </row>
    <row r="420" spans="24:36" s="194" customFormat="1" ht="15">
      <c r="X420" s="248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</row>
    <row r="421" spans="24:36" s="194" customFormat="1" ht="15">
      <c r="X421" s="248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</row>
    <row r="422" spans="24:36" s="194" customFormat="1" ht="15">
      <c r="X422" s="248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</row>
    <row r="423" spans="24:36" s="194" customFormat="1" ht="15">
      <c r="X423" s="248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</row>
    <row r="424" spans="24:36" s="194" customFormat="1" ht="15">
      <c r="X424" s="248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</row>
    <row r="425" spans="24:36" s="194" customFormat="1" ht="15">
      <c r="X425" s="248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</row>
    <row r="426" spans="24:36" s="194" customFormat="1" ht="15">
      <c r="X426" s="248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</row>
    <row r="427" spans="24:36" s="194" customFormat="1" ht="15">
      <c r="X427" s="248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</row>
    <row r="428" spans="24:36" s="194" customFormat="1" ht="15">
      <c r="X428" s="248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</row>
    <row r="429" spans="24:36" s="194" customFormat="1" ht="15">
      <c r="X429" s="248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</row>
    <row r="430" spans="24:36" s="194" customFormat="1" ht="15">
      <c r="X430" s="248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</row>
    <row r="431" spans="24:36" s="194" customFormat="1" ht="15">
      <c r="X431" s="248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</row>
    <row r="432" spans="24:36" s="194" customFormat="1" ht="15">
      <c r="X432" s="248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</row>
    <row r="433" spans="24:36" s="194" customFormat="1" ht="15">
      <c r="X433" s="248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</row>
    <row r="434" spans="24:36" s="194" customFormat="1" ht="15">
      <c r="X434" s="248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</row>
    <row r="435" spans="24:36" s="194" customFormat="1" ht="15">
      <c r="X435" s="248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</row>
    <row r="436" spans="24:36" s="194" customFormat="1" ht="15">
      <c r="X436" s="248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</row>
    <row r="437" spans="24:36" s="194" customFormat="1" ht="15">
      <c r="X437" s="248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</row>
    <row r="438" spans="24:36" s="194" customFormat="1" ht="15">
      <c r="X438" s="248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</row>
    <row r="439" spans="24:36" s="194" customFormat="1" ht="15">
      <c r="X439" s="248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</row>
    <row r="440" spans="24:36" s="194" customFormat="1" ht="15">
      <c r="X440" s="248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</row>
    <row r="441" spans="24:36" s="194" customFormat="1" ht="15">
      <c r="X441" s="248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</row>
    <row r="442" spans="24:36" s="194" customFormat="1" ht="15">
      <c r="X442" s="248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</row>
    <row r="443" spans="24:36" s="194" customFormat="1" ht="15">
      <c r="X443" s="248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</row>
    <row r="444" spans="24:36" s="194" customFormat="1" ht="15">
      <c r="X444" s="248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</row>
    <row r="445" spans="24:36" s="194" customFormat="1" ht="15">
      <c r="X445" s="248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</row>
    <row r="446" spans="24:36" s="194" customFormat="1" ht="15">
      <c r="X446" s="248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</row>
    <row r="447" spans="24:36" s="194" customFormat="1" ht="15">
      <c r="X447" s="248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</row>
    <row r="448" spans="24:36" s="194" customFormat="1" ht="15">
      <c r="X448" s="248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</row>
    <row r="449" spans="24:36" s="194" customFormat="1" ht="15">
      <c r="X449" s="248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</row>
    <row r="450" spans="24:36" s="194" customFormat="1" ht="15">
      <c r="X450" s="248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</row>
    <row r="451" spans="24:36" s="194" customFormat="1" ht="15">
      <c r="X451" s="248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</row>
    <row r="452" spans="24:36" s="194" customFormat="1" ht="15">
      <c r="X452" s="248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</row>
    <row r="453" spans="24:36" s="194" customFormat="1" ht="15">
      <c r="X453" s="248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</row>
    <row r="454" spans="24:36" s="194" customFormat="1" ht="15">
      <c r="X454" s="248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</row>
    <row r="455" spans="24:36" s="194" customFormat="1" ht="15">
      <c r="X455" s="248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</row>
    <row r="456" spans="24:36" s="194" customFormat="1" ht="15">
      <c r="X456" s="248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</row>
    <row r="457" spans="24:36" s="194" customFormat="1" ht="15">
      <c r="X457" s="248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</row>
    <row r="458" spans="24:36" s="194" customFormat="1" ht="15">
      <c r="X458" s="248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</row>
    <row r="459" spans="24:36" s="194" customFormat="1" ht="15">
      <c r="X459" s="248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</row>
    <row r="460" spans="24:36" s="194" customFormat="1" ht="15">
      <c r="X460" s="248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</row>
    <row r="461" spans="24:36" s="194" customFormat="1" ht="15">
      <c r="X461" s="248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</row>
    <row r="462" spans="24:36" s="194" customFormat="1" ht="15">
      <c r="X462" s="248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</row>
    <row r="463" spans="24:36" s="194" customFormat="1" ht="15">
      <c r="X463" s="248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</row>
    <row r="464" spans="24:36" s="194" customFormat="1" ht="15">
      <c r="X464" s="248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</row>
    <row r="465" spans="24:36" s="194" customFormat="1" ht="15">
      <c r="X465" s="248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</row>
    <row r="466" spans="24:36" s="194" customFormat="1" ht="15">
      <c r="X466" s="248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</row>
    <row r="467" spans="24:36" s="194" customFormat="1" ht="15">
      <c r="X467" s="248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</row>
    <row r="468" spans="24:36" s="194" customFormat="1" ht="15">
      <c r="X468" s="248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</row>
    <row r="469" spans="24:36" s="194" customFormat="1" ht="15">
      <c r="X469" s="248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</row>
    <row r="470" spans="24:36" s="194" customFormat="1" ht="15">
      <c r="X470" s="248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</row>
    <row r="471" spans="24:36" s="194" customFormat="1" ht="15">
      <c r="X471" s="248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</row>
    <row r="472" spans="24:36" s="194" customFormat="1" ht="15">
      <c r="X472" s="248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</row>
    <row r="473" spans="24:36" s="194" customFormat="1" ht="15">
      <c r="X473" s="248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</row>
    <row r="474" spans="24:36" s="194" customFormat="1" ht="15">
      <c r="X474" s="248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</row>
    <row r="475" spans="24:36" s="194" customFormat="1" ht="15">
      <c r="X475" s="248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</row>
    <row r="476" spans="24:36" s="194" customFormat="1" ht="15">
      <c r="X476" s="248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</row>
    <row r="477" spans="24:36" s="194" customFormat="1" ht="15">
      <c r="X477" s="248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</row>
    <row r="478" spans="24:36" s="194" customFormat="1" ht="15">
      <c r="X478" s="248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</row>
    <row r="479" spans="24:36" s="194" customFormat="1" ht="15">
      <c r="X479" s="248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</row>
    <row r="480" spans="24:36" s="194" customFormat="1" ht="15">
      <c r="X480" s="248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</row>
    <row r="481" spans="24:36" s="194" customFormat="1" ht="15">
      <c r="X481" s="248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</row>
    <row r="482" spans="24:36" s="194" customFormat="1" ht="15">
      <c r="X482" s="248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</row>
    <row r="483" spans="24:36" s="194" customFormat="1" ht="15">
      <c r="X483" s="248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</row>
    <row r="484" spans="24:36" s="194" customFormat="1" ht="15">
      <c r="X484" s="248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</row>
    <row r="485" spans="24:36" s="194" customFormat="1" ht="15">
      <c r="X485" s="248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</row>
    <row r="486" spans="24:36" s="194" customFormat="1" ht="15">
      <c r="X486" s="248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</row>
    <row r="487" spans="24:36" s="194" customFormat="1" ht="15">
      <c r="X487" s="248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</row>
    <row r="488" spans="24:36" s="194" customFormat="1" ht="15">
      <c r="X488" s="248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</row>
    <row r="489" spans="24:36" s="194" customFormat="1" ht="15">
      <c r="X489" s="248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</row>
    <row r="490" spans="24:36" s="194" customFormat="1" ht="15">
      <c r="X490" s="248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</row>
    <row r="491" spans="24:36" s="194" customFormat="1" ht="15">
      <c r="X491" s="248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</row>
    <row r="492" spans="24:36" s="194" customFormat="1" ht="15">
      <c r="X492" s="248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</row>
    <row r="493" spans="24:36" s="194" customFormat="1" ht="15">
      <c r="X493" s="248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</row>
    <row r="494" spans="24:36" s="194" customFormat="1" ht="15">
      <c r="X494" s="248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</row>
    <row r="495" spans="24:36" s="194" customFormat="1" ht="15">
      <c r="X495" s="248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</row>
    <row r="496" spans="24:36" s="194" customFormat="1" ht="15">
      <c r="X496" s="248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</row>
    <row r="497" spans="24:36" s="194" customFormat="1" ht="15">
      <c r="X497" s="248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</row>
    <row r="498" spans="24:36" s="194" customFormat="1" ht="15">
      <c r="X498" s="248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</row>
    <row r="499" spans="24:36" s="194" customFormat="1" ht="15">
      <c r="X499" s="248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</row>
    <row r="500" spans="24:36" s="194" customFormat="1" ht="15">
      <c r="X500" s="248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</row>
    <row r="501" spans="24:36" s="194" customFormat="1" ht="15">
      <c r="X501" s="248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</row>
    <row r="502" spans="24:36" s="194" customFormat="1" ht="15">
      <c r="X502" s="248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</row>
    <row r="503" spans="24:36" s="194" customFormat="1" ht="15">
      <c r="X503" s="248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</row>
    <row r="504" spans="24:36" s="194" customFormat="1" ht="15">
      <c r="X504" s="248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</row>
    <row r="505" spans="24:36" s="194" customFormat="1" ht="15">
      <c r="X505" s="248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</row>
    <row r="506" spans="24:36" s="194" customFormat="1" ht="15">
      <c r="X506" s="248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</row>
    <row r="507" spans="24:36" s="194" customFormat="1" ht="15">
      <c r="X507" s="248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</row>
    <row r="508" spans="24:36" s="194" customFormat="1" ht="15">
      <c r="X508" s="248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</row>
    <row r="509" spans="24:36" s="194" customFormat="1" ht="15">
      <c r="X509" s="248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</row>
    <row r="510" spans="24:36" s="194" customFormat="1" ht="15">
      <c r="X510" s="248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</row>
    <row r="511" spans="24:36" s="194" customFormat="1" ht="15">
      <c r="X511" s="248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</row>
    <row r="512" spans="24:36" s="194" customFormat="1" ht="15">
      <c r="X512" s="248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</row>
    <row r="513" spans="24:36" s="194" customFormat="1" ht="15">
      <c r="X513" s="248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</row>
    <row r="514" spans="24:36" s="194" customFormat="1" ht="15">
      <c r="X514" s="248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</row>
    <row r="515" spans="24:36" s="194" customFormat="1" ht="15">
      <c r="X515" s="248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</row>
    <row r="516" spans="24:36" s="194" customFormat="1" ht="15">
      <c r="X516" s="248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</row>
    <row r="517" spans="24:36" s="194" customFormat="1" ht="15">
      <c r="X517" s="248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</row>
    <row r="518" spans="24:36" s="194" customFormat="1" ht="15">
      <c r="X518" s="248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</row>
    <row r="519" spans="24:36" s="194" customFormat="1" ht="15">
      <c r="X519" s="248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</row>
    <row r="520" spans="24:36" s="194" customFormat="1" ht="15">
      <c r="X520" s="248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</row>
    <row r="521" spans="24:36" s="194" customFormat="1" ht="15">
      <c r="X521" s="248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</row>
    <row r="522" spans="24:36" s="194" customFormat="1" ht="15">
      <c r="X522" s="248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</row>
    <row r="523" spans="24:36" s="194" customFormat="1" ht="15">
      <c r="X523" s="248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</row>
    <row r="524" spans="24:36" s="194" customFormat="1" ht="15">
      <c r="X524" s="248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</row>
    <row r="525" spans="24:36" s="194" customFormat="1" ht="15">
      <c r="X525" s="248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</row>
    <row r="526" spans="24:36" s="194" customFormat="1" ht="15">
      <c r="X526" s="248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</row>
    <row r="527" spans="24:36" s="194" customFormat="1" ht="15">
      <c r="X527" s="248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</row>
    <row r="528" spans="24:36" s="194" customFormat="1" ht="15">
      <c r="X528" s="248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</row>
    <row r="529" spans="24:36" s="194" customFormat="1" ht="15">
      <c r="X529" s="248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</row>
    <row r="530" spans="24:36" s="194" customFormat="1" ht="15">
      <c r="X530" s="248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</row>
    <row r="531" spans="24:36" s="194" customFormat="1" ht="15">
      <c r="X531" s="248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</row>
    <row r="532" spans="24:36" s="194" customFormat="1" ht="15">
      <c r="X532" s="248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</row>
    <row r="533" spans="24:36" s="194" customFormat="1" ht="15">
      <c r="X533" s="248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</row>
    <row r="534" spans="24:36" s="194" customFormat="1" ht="15">
      <c r="X534" s="248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</row>
    <row r="535" spans="24:36" s="194" customFormat="1" ht="15">
      <c r="X535" s="248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</row>
    <row r="536" spans="24:36" s="194" customFormat="1" ht="15">
      <c r="X536" s="248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</row>
    <row r="537" spans="24:36" s="194" customFormat="1" ht="15">
      <c r="X537" s="248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</row>
    <row r="538" spans="24:36" s="194" customFormat="1" ht="15">
      <c r="X538" s="248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</row>
    <row r="539" spans="24:36" s="194" customFormat="1" ht="15">
      <c r="X539" s="248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</row>
    <row r="540" spans="24:36" s="194" customFormat="1" ht="15">
      <c r="X540" s="248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</row>
    <row r="541" spans="24:36" s="194" customFormat="1" ht="15">
      <c r="X541" s="248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</row>
    <row r="542" spans="24:36" s="194" customFormat="1" ht="15">
      <c r="X542" s="248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</row>
    <row r="543" spans="24:36" s="194" customFormat="1" ht="15">
      <c r="X543" s="248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</row>
    <row r="544" spans="24:36" s="194" customFormat="1" ht="15">
      <c r="X544" s="248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</row>
    <row r="545" spans="24:36" s="194" customFormat="1" ht="15">
      <c r="X545" s="248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</row>
    <row r="546" spans="24:36" s="194" customFormat="1" ht="15">
      <c r="X546" s="248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</row>
    <row r="547" spans="24:36" s="194" customFormat="1" ht="15">
      <c r="X547" s="248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</row>
    <row r="548" spans="24:36" s="194" customFormat="1" ht="15">
      <c r="X548" s="248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</row>
    <row r="549" spans="24:36" s="194" customFormat="1" ht="15">
      <c r="X549" s="248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</row>
    <row r="550" spans="24:36" s="194" customFormat="1" ht="15">
      <c r="X550" s="248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</row>
    <row r="551" spans="24:36" s="194" customFormat="1" ht="15">
      <c r="X551" s="248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</row>
    <row r="552" spans="24:36" s="194" customFormat="1" ht="15">
      <c r="X552" s="248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</row>
    <row r="553" spans="24:36" s="194" customFormat="1" ht="15">
      <c r="X553" s="248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</row>
    <row r="554" spans="24:36" s="194" customFormat="1" ht="15">
      <c r="X554" s="248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</row>
    <row r="555" spans="24:36" s="194" customFormat="1" ht="15">
      <c r="X555" s="248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</row>
    <row r="556" spans="24:36" s="194" customFormat="1" ht="15">
      <c r="X556" s="248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</row>
    <row r="557" spans="24:36" s="194" customFormat="1" ht="15">
      <c r="X557" s="248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</row>
    <row r="558" spans="24:36" s="194" customFormat="1" ht="15">
      <c r="X558" s="248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</row>
    <row r="559" spans="24:36" s="194" customFormat="1" ht="15">
      <c r="X559" s="248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</row>
    <row r="560" spans="24:36" s="194" customFormat="1" ht="15">
      <c r="X560" s="248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</row>
    <row r="561" spans="24:36" s="194" customFormat="1" ht="15">
      <c r="X561" s="248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</row>
    <row r="562" spans="24:36" s="194" customFormat="1" ht="15">
      <c r="X562" s="248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</row>
    <row r="563" spans="24:36" s="194" customFormat="1" ht="15">
      <c r="X563" s="248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</row>
    <row r="564" spans="24:36" s="194" customFormat="1" ht="15">
      <c r="X564" s="248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</row>
    <row r="565" spans="24:36" s="194" customFormat="1" ht="15">
      <c r="X565" s="248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</row>
    <row r="566" spans="24:36" s="194" customFormat="1" ht="15">
      <c r="X566" s="248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</row>
    <row r="567" spans="24:36" s="194" customFormat="1" ht="15">
      <c r="X567" s="248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</row>
    <row r="568" spans="24:36" s="194" customFormat="1" ht="15">
      <c r="X568" s="248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</row>
    <row r="569" spans="24:36" s="194" customFormat="1" ht="15">
      <c r="X569" s="248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</row>
    <row r="570" spans="24:36" s="194" customFormat="1" ht="15">
      <c r="X570" s="248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</row>
    <row r="571" spans="24:36" s="194" customFormat="1" ht="15">
      <c r="X571" s="248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</row>
    <row r="572" spans="24:36" s="194" customFormat="1" ht="15">
      <c r="X572" s="248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</row>
    <row r="573" spans="24:36" s="194" customFormat="1" ht="15">
      <c r="X573" s="248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</row>
    <row r="574" spans="24:36" s="194" customFormat="1" ht="15">
      <c r="X574" s="248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</row>
    <row r="575" spans="24:36" s="194" customFormat="1" ht="15">
      <c r="X575" s="248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</row>
    <row r="576" spans="24:36" s="194" customFormat="1" ht="15">
      <c r="X576" s="248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</row>
    <row r="577" spans="24:36" s="194" customFormat="1" ht="15">
      <c r="X577" s="248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</row>
    <row r="578" spans="24:36" s="194" customFormat="1" ht="15">
      <c r="X578" s="248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</row>
    <row r="579" spans="24:36" s="194" customFormat="1" ht="15">
      <c r="X579" s="248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</row>
    <row r="580" spans="24:36" s="194" customFormat="1" ht="15">
      <c r="X580" s="248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</row>
    <row r="581" spans="24:36" s="194" customFormat="1" ht="15">
      <c r="X581" s="248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</row>
    <row r="582" spans="24:36" s="194" customFormat="1" ht="15">
      <c r="X582" s="248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</row>
    <row r="583" spans="24:36" s="194" customFormat="1" ht="15">
      <c r="X583" s="248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</row>
    <row r="584" spans="24:36" s="194" customFormat="1" ht="15">
      <c r="X584" s="248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</row>
    <row r="585" spans="24:36" s="194" customFormat="1" ht="15">
      <c r="X585" s="248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</row>
    <row r="586" spans="24:36" s="194" customFormat="1" ht="15">
      <c r="X586" s="248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</row>
    <row r="587" spans="24:36" s="194" customFormat="1" ht="15">
      <c r="X587" s="248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</row>
    <row r="588" spans="24:36" s="194" customFormat="1" ht="15">
      <c r="X588" s="248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</row>
    <row r="589" spans="24:36" s="194" customFormat="1" ht="15">
      <c r="X589" s="248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</row>
    <row r="590" spans="24:36" s="194" customFormat="1" ht="15">
      <c r="X590" s="248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</row>
    <row r="591" spans="24:36" s="194" customFormat="1" ht="15">
      <c r="X591" s="248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</row>
    <row r="592" spans="24:36" s="194" customFormat="1" ht="15">
      <c r="X592" s="248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</row>
    <row r="593" spans="24:36" s="194" customFormat="1" ht="15">
      <c r="X593" s="248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</row>
    <row r="594" spans="24:36" s="194" customFormat="1" ht="15">
      <c r="X594" s="248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</row>
    <row r="595" spans="24:36" s="194" customFormat="1" ht="15">
      <c r="X595" s="248"/>
      <c r="Z595" s="192"/>
      <c r="AA595" s="192"/>
      <c r="AB595" s="192"/>
      <c r="AC595" s="192"/>
      <c r="AD595" s="192"/>
      <c r="AE595" s="192"/>
      <c r="AF595" s="192"/>
      <c r="AG595" s="192"/>
      <c r="AH595" s="192"/>
      <c r="AI595" s="192"/>
      <c r="AJ595" s="192"/>
    </row>
    <row r="596" spans="24:36" s="194" customFormat="1" ht="15">
      <c r="X596" s="248"/>
      <c r="Z596" s="192"/>
      <c r="AA596" s="192"/>
      <c r="AB596" s="192"/>
      <c r="AC596" s="192"/>
      <c r="AD596" s="192"/>
      <c r="AE596" s="192"/>
      <c r="AF596" s="192"/>
      <c r="AG596" s="192"/>
      <c r="AH596" s="192"/>
      <c r="AI596" s="192"/>
      <c r="AJ596" s="192"/>
    </row>
    <row r="597" spans="24:36" s="194" customFormat="1" ht="15">
      <c r="X597" s="248"/>
      <c r="Z597" s="192"/>
      <c r="AA597" s="192"/>
      <c r="AB597" s="192"/>
      <c r="AC597" s="192"/>
      <c r="AD597" s="192"/>
      <c r="AE597" s="192"/>
      <c r="AF597" s="192"/>
      <c r="AG597" s="192"/>
      <c r="AH597" s="192"/>
      <c r="AI597" s="192"/>
      <c r="AJ597" s="192"/>
    </row>
    <row r="598" spans="24:36" s="194" customFormat="1" ht="15">
      <c r="X598" s="248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</row>
    <row r="599" spans="24:36" s="194" customFormat="1" ht="15">
      <c r="X599" s="248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</row>
    <row r="600" spans="24:36" s="194" customFormat="1" ht="15">
      <c r="X600" s="248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</row>
    <row r="601" spans="24:36" s="194" customFormat="1" ht="15">
      <c r="X601" s="248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</row>
    <row r="602" spans="24:36" s="194" customFormat="1" ht="15">
      <c r="X602" s="248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</row>
    <row r="603" spans="24:36" s="194" customFormat="1" ht="15">
      <c r="X603" s="248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</row>
    <row r="604" spans="24:36" s="194" customFormat="1" ht="15">
      <c r="X604" s="248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</row>
    <row r="605" spans="24:36" s="194" customFormat="1" ht="15">
      <c r="X605" s="248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</row>
    <row r="606" spans="24:36" s="194" customFormat="1" ht="15">
      <c r="X606" s="248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</row>
    <row r="607" spans="24:36" s="194" customFormat="1" ht="15">
      <c r="X607" s="248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</row>
    <row r="608" spans="24:36" s="194" customFormat="1" ht="15">
      <c r="X608" s="248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</row>
    <row r="609" spans="24:36" s="194" customFormat="1" ht="15">
      <c r="X609" s="248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</row>
    <row r="610" spans="24:36" s="194" customFormat="1" ht="15">
      <c r="X610" s="248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</row>
    <row r="611" spans="24:36" s="194" customFormat="1" ht="15">
      <c r="X611" s="248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</row>
    <row r="612" spans="24:36" s="194" customFormat="1" ht="15">
      <c r="X612" s="248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</row>
    <row r="613" spans="24:36" s="194" customFormat="1" ht="15">
      <c r="X613" s="248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</row>
    <row r="614" spans="24:36" s="194" customFormat="1" ht="15">
      <c r="X614" s="248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</row>
    <row r="615" spans="24:36" s="194" customFormat="1" ht="15">
      <c r="X615" s="248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</row>
    <row r="616" spans="24:36" s="194" customFormat="1" ht="15">
      <c r="X616" s="248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</row>
    <row r="617" spans="24:36" s="194" customFormat="1" ht="15">
      <c r="X617" s="248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</row>
    <row r="618" spans="24:36" s="194" customFormat="1" ht="15">
      <c r="X618" s="248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</row>
    <row r="619" spans="24:36" s="194" customFormat="1" ht="15">
      <c r="X619" s="248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</row>
    <row r="620" spans="24:36" s="194" customFormat="1" ht="15">
      <c r="X620" s="248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</row>
    <row r="621" spans="24:36" s="194" customFormat="1" ht="15">
      <c r="X621" s="248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</row>
    <row r="622" spans="24:36" s="194" customFormat="1" ht="15">
      <c r="X622" s="248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</row>
    <row r="623" spans="24:36" s="194" customFormat="1" ht="15">
      <c r="X623" s="248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</row>
    <row r="624" spans="24:36" s="194" customFormat="1" ht="15">
      <c r="X624" s="248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</row>
    <row r="625" spans="24:36" s="194" customFormat="1" ht="15">
      <c r="X625" s="248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</row>
    <row r="626" spans="24:36" s="194" customFormat="1" ht="15">
      <c r="X626" s="248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</row>
    <row r="627" spans="24:36" s="194" customFormat="1" ht="15">
      <c r="X627" s="248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</row>
    <row r="628" spans="24:36" s="194" customFormat="1" ht="15">
      <c r="X628" s="248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</row>
    <row r="629" spans="24:36" s="194" customFormat="1" ht="15">
      <c r="X629" s="248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</row>
    <row r="630" spans="24:36" s="194" customFormat="1" ht="15">
      <c r="X630" s="248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</row>
    <row r="631" spans="24:36" s="194" customFormat="1" ht="15">
      <c r="X631" s="248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</row>
    <row r="632" spans="24:36" s="194" customFormat="1" ht="15">
      <c r="X632" s="248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</row>
    <row r="633" spans="24:36" s="194" customFormat="1" ht="15">
      <c r="X633" s="248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</row>
    <row r="634" spans="24:36" s="194" customFormat="1" ht="15">
      <c r="X634" s="248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</row>
    <row r="635" spans="24:36" s="194" customFormat="1" ht="15">
      <c r="X635" s="248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</row>
    <row r="636" spans="24:36" s="194" customFormat="1" ht="15">
      <c r="X636" s="248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</row>
    <row r="637" spans="24:36" s="194" customFormat="1" ht="15">
      <c r="X637" s="248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</row>
    <row r="638" spans="24:36" s="194" customFormat="1" ht="15">
      <c r="X638" s="248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</row>
    <row r="639" spans="24:36" s="194" customFormat="1" ht="15">
      <c r="X639" s="248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</row>
    <row r="640" spans="24:36" s="194" customFormat="1" ht="15">
      <c r="X640" s="248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</row>
    <row r="641" spans="24:36" s="194" customFormat="1" ht="15">
      <c r="X641" s="248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</row>
    <row r="642" spans="24:36" s="194" customFormat="1" ht="15">
      <c r="X642" s="248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</row>
    <row r="643" spans="24:36" s="194" customFormat="1" ht="15">
      <c r="X643" s="248"/>
      <c r="Z643" s="192"/>
      <c r="AA643" s="192"/>
      <c r="AB643" s="192"/>
      <c r="AC643" s="192"/>
      <c r="AD643" s="192"/>
      <c r="AE643" s="192"/>
      <c r="AF643" s="192"/>
      <c r="AG643" s="192"/>
      <c r="AH643" s="192"/>
      <c r="AI643" s="192"/>
      <c r="AJ643" s="192"/>
    </row>
    <row r="644" spans="24:36" s="194" customFormat="1" ht="15">
      <c r="X644" s="248"/>
      <c r="Z644" s="192"/>
      <c r="AA644" s="192"/>
      <c r="AB644" s="192"/>
      <c r="AC644" s="192"/>
      <c r="AD644" s="192"/>
      <c r="AE644" s="192"/>
      <c r="AF644" s="192"/>
      <c r="AG644" s="192"/>
      <c r="AH644" s="192"/>
      <c r="AI644" s="192"/>
      <c r="AJ644" s="192"/>
    </row>
    <row r="645" spans="24:36" s="194" customFormat="1" ht="15">
      <c r="X645" s="248"/>
      <c r="Z645" s="192"/>
      <c r="AA645" s="192"/>
      <c r="AB645" s="192"/>
      <c r="AC645" s="192"/>
      <c r="AD645" s="192"/>
      <c r="AE645" s="192"/>
      <c r="AF645" s="192"/>
      <c r="AG645" s="192"/>
      <c r="AH645" s="192"/>
      <c r="AI645" s="192"/>
      <c r="AJ645" s="192"/>
    </row>
    <row r="646" spans="24:36" s="194" customFormat="1" ht="15">
      <c r="X646" s="248"/>
      <c r="Z646" s="192"/>
      <c r="AA646" s="192"/>
      <c r="AB646" s="192"/>
      <c r="AC646" s="192"/>
      <c r="AD646" s="192"/>
      <c r="AE646" s="192"/>
      <c r="AF646" s="192"/>
      <c r="AG646" s="192"/>
      <c r="AH646" s="192"/>
      <c r="AI646" s="192"/>
      <c r="AJ646" s="192"/>
    </row>
    <row r="647" spans="24:36" s="194" customFormat="1" ht="15">
      <c r="X647" s="248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</row>
    <row r="648" spans="24:36" s="194" customFormat="1" ht="15">
      <c r="X648" s="248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</row>
    <row r="649" spans="24:36" s="194" customFormat="1" ht="15">
      <c r="X649" s="248"/>
      <c r="Z649" s="192"/>
      <c r="AA649" s="192"/>
      <c r="AB649" s="192"/>
      <c r="AC649" s="192"/>
      <c r="AD649" s="192"/>
      <c r="AE649" s="192"/>
      <c r="AF649" s="192"/>
      <c r="AG649" s="192"/>
      <c r="AH649" s="192"/>
      <c r="AI649" s="192"/>
      <c r="AJ649" s="192"/>
    </row>
    <row r="650" spans="24:36" s="194" customFormat="1" ht="15">
      <c r="X650" s="248"/>
      <c r="Z650" s="192"/>
      <c r="AA650" s="192"/>
      <c r="AB650" s="192"/>
      <c r="AC650" s="192"/>
      <c r="AD650" s="192"/>
      <c r="AE650" s="192"/>
      <c r="AF650" s="192"/>
      <c r="AG650" s="192"/>
      <c r="AH650" s="192"/>
      <c r="AI650" s="192"/>
      <c r="AJ650" s="192"/>
    </row>
    <row r="651" spans="24:36" s="194" customFormat="1" ht="15">
      <c r="X651" s="248"/>
      <c r="Z651" s="192"/>
      <c r="AA651" s="192"/>
      <c r="AB651" s="192"/>
      <c r="AC651" s="192"/>
      <c r="AD651" s="192"/>
      <c r="AE651" s="192"/>
      <c r="AF651" s="192"/>
      <c r="AG651" s="192"/>
      <c r="AH651" s="192"/>
      <c r="AI651" s="192"/>
      <c r="AJ651" s="192"/>
    </row>
    <row r="652" spans="24:36" s="194" customFormat="1" ht="15">
      <c r="X652" s="248"/>
      <c r="Z652" s="192"/>
      <c r="AA652" s="192"/>
      <c r="AB652" s="192"/>
      <c r="AC652" s="192"/>
      <c r="AD652" s="192"/>
      <c r="AE652" s="192"/>
      <c r="AF652" s="192"/>
      <c r="AG652" s="192"/>
      <c r="AH652" s="192"/>
      <c r="AI652" s="192"/>
      <c r="AJ652" s="192"/>
    </row>
    <row r="653" spans="24:36" s="194" customFormat="1" ht="15">
      <c r="X653" s="248"/>
      <c r="Z653" s="192"/>
      <c r="AA653" s="192"/>
      <c r="AB653" s="192"/>
      <c r="AC653" s="192"/>
      <c r="AD653" s="192"/>
      <c r="AE653" s="192"/>
      <c r="AF653" s="192"/>
      <c r="AG653" s="192"/>
      <c r="AH653" s="192"/>
      <c r="AI653" s="192"/>
      <c r="AJ653" s="192"/>
    </row>
    <row r="654" spans="24:36" s="194" customFormat="1" ht="15">
      <c r="X654" s="248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</row>
    <row r="655" spans="24:36" s="194" customFormat="1" ht="15">
      <c r="X655" s="248"/>
      <c r="Z655" s="192"/>
      <c r="AA655" s="192"/>
      <c r="AB655" s="192"/>
      <c r="AC655" s="192"/>
      <c r="AD655" s="192"/>
      <c r="AE655" s="192"/>
      <c r="AF655" s="192"/>
      <c r="AG655" s="192"/>
      <c r="AH655" s="192"/>
      <c r="AI655" s="192"/>
      <c r="AJ655" s="192"/>
    </row>
    <row r="656" spans="24:36" s="194" customFormat="1" ht="15">
      <c r="X656" s="248"/>
      <c r="Z656" s="192"/>
      <c r="AA656" s="192"/>
      <c r="AB656" s="192"/>
      <c r="AC656" s="192"/>
      <c r="AD656" s="192"/>
      <c r="AE656" s="192"/>
      <c r="AF656" s="192"/>
      <c r="AG656" s="192"/>
      <c r="AH656" s="192"/>
      <c r="AI656" s="192"/>
      <c r="AJ656" s="192"/>
    </row>
    <row r="657" spans="24:36" s="194" customFormat="1" ht="15">
      <c r="X657" s="248"/>
      <c r="Z657" s="192"/>
      <c r="AA657" s="192"/>
      <c r="AB657" s="192"/>
      <c r="AC657" s="192"/>
      <c r="AD657" s="192"/>
      <c r="AE657" s="192"/>
      <c r="AF657" s="192"/>
      <c r="AG657" s="192"/>
      <c r="AH657" s="192"/>
      <c r="AI657" s="192"/>
      <c r="AJ657" s="192"/>
    </row>
    <row r="658" spans="24:36" s="194" customFormat="1" ht="15">
      <c r="X658" s="248"/>
      <c r="Z658" s="192"/>
      <c r="AA658" s="192"/>
      <c r="AB658" s="192"/>
      <c r="AC658" s="192"/>
      <c r="AD658" s="192"/>
      <c r="AE658" s="192"/>
      <c r="AF658" s="192"/>
      <c r="AG658" s="192"/>
      <c r="AH658" s="192"/>
      <c r="AI658" s="192"/>
      <c r="AJ658" s="192"/>
    </row>
    <row r="659" spans="24:36" s="194" customFormat="1" ht="15">
      <c r="X659" s="248"/>
      <c r="Z659" s="192"/>
      <c r="AA659" s="192"/>
      <c r="AB659" s="192"/>
      <c r="AC659" s="192"/>
      <c r="AD659" s="192"/>
      <c r="AE659" s="192"/>
      <c r="AF659" s="192"/>
      <c r="AG659" s="192"/>
      <c r="AH659" s="192"/>
      <c r="AI659" s="192"/>
      <c r="AJ659" s="192"/>
    </row>
    <row r="660" spans="24:36" s="194" customFormat="1" ht="15">
      <c r="X660" s="248"/>
      <c r="Z660" s="192"/>
      <c r="AA660" s="192"/>
      <c r="AB660" s="192"/>
      <c r="AC660" s="192"/>
      <c r="AD660" s="192"/>
      <c r="AE660" s="192"/>
      <c r="AF660" s="192"/>
      <c r="AG660" s="192"/>
      <c r="AH660" s="192"/>
      <c r="AI660" s="192"/>
      <c r="AJ660" s="192"/>
    </row>
    <row r="661" spans="24:36" s="194" customFormat="1" ht="15">
      <c r="X661" s="248"/>
      <c r="Z661" s="192"/>
      <c r="AA661" s="192"/>
      <c r="AB661" s="192"/>
      <c r="AC661" s="192"/>
      <c r="AD661" s="192"/>
      <c r="AE661" s="192"/>
      <c r="AF661" s="192"/>
      <c r="AG661" s="192"/>
      <c r="AH661" s="192"/>
      <c r="AI661" s="192"/>
      <c r="AJ661" s="192"/>
    </row>
    <row r="662" spans="24:36" s="194" customFormat="1" ht="15">
      <c r="X662" s="248"/>
      <c r="Z662" s="192"/>
      <c r="AA662" s="192"/>
      <c r="AB662" s="192"/>
      <c r="AC662" s="192"/>
      <c r="AD662" s="192"/>
      <c r="AE662" s="192"/>
      <c r="AF662" s="192"/>
      <c r="AG662" s="192"/>
      <c r="AH662" s="192"/>
      <c r="AI662" s="192"/>
      <c r="AJ662" s="192"/>
    </row>
    <row r="663" spans="24:36" s="194" customFormat="1" ht="15">
      <c r="X663" s="248"/>
      <c r="Z663" s="192"/>
      <c r="AA663" s="192"/>
      <c r="AB663" s="192"/>
      <c r="AC663" s="192"/>
      <c r="AD663" s="192"/>
      <c r="AE663" s="192"/>
      <c r="AF663" s="192"/>
      <c r="AG663" s="192"/>
      <c r="AH663" s="192"/>
      <c r="AI663" s="192"/>
      <c r="AJ663" s="192"/>
    </row>
    <row r="664" spans="24:36" s="194" customFormat="1" ht="15">
      <c r="X664" s="248"/>
      <c r="Z664" s="192"/>
      <c r="AA664" s="192"/>
      <c r="AB664" s="192"/>
      <c r="AC664" s="192"/>
      <c r="AD664" s="192"/>
      <c r="AE664" s="192"/>
      <c r="AF664" s="192"/>
      <c r="AG664" s="192"/>
      <c r="AH664" s="192"/>
      <c r="AI664" s="192"/>
      <c r="AJ664" s="192"/>
    </row>
    <row r="665" spans="24:36" s="194" customFormat="1" ht="15">
      <c r="X665" s="248"/>
      <c r="Z665" s="192"/>
      <c r="AA665" s="192"/>
      <c r="AB665" s="192"/>
      <c r="AC665" s="192"/>
      <c r="AD665" s="192"/>
      <c r="AE665" s="192"/>
      <c r="AF665" s="192"/>
      <c r="AG665" s="192"/>
      <c r="AH665" s="192"/>
      <c r="AI665" s="192"/>
      <c r="AJ665" s="192"/>
    </row>
    <row r="666" spans="24:36" s="194" customFormat="1" ht="15">
      <c r="X666" s="248"/>
      <c r="Z666" s="192"/>
      <c r="AA666" s="192"/>
      <c r="AB666" s="192"/>
      <c r="AC666" s="192"/>
      <c r="AD666" s="192"/>
      <c r="AE666" s="192"/>
      <c r="AF666" s="192"/>
      <c r="AG666" s="192"/>
      <c r="AH666" s="192"/>
      <c r="AI666" s="192"/>
      <c r="AJ666" s="192"/>
    </row>
    <row r="667" spans="24:36" s="194" customFormat="1" ht="15">
      <c r="X667" s="248"/>
      <c r="Z667" s="192"/>
      <c r="AA667" s="192"/>
      <c r="AB667" s="192"/>
      <c r="AC667" s="192"/>
      <c r="AD667" s="192"/>
      <c r="AE667" s="192"/>
      <c r="AF667" s="192"/>
      <c r="AG667" s="192"/>
      <c r="AH667" s="192"/>
      <c r="AI667" s="192"/>
      <c r="AJ667" s="192"/>
    </row>
    <row r="668" spans="24:36" s="194" customFormat="1" ht="15">
      <c r="X668" s="248"/>
      <c r="Z668" s="192"/>
      <c r="AA668" s="192"/>
      <c r="AB668" s="192"/>
      <c r="AC668" s="192"/>
      <c r="AD668" s="192"/>
      <c r="AE668" s="192"/>
      <c r="AF668" s="192"/>
      <c r="AG668" s="192"/>
      <c r="AH668" s="192"/>
      <c r="AI668" s="192"/>
      <c r="AJ668" s="192"/>
    </row>
    <row r="669" spans="24:36" s="194" customFormat="1" ht="15">
      <c r="X669" s="248"/>
      <c r="Z669" s="192"/>
      <c r="AA669" s="192"/>
      <c r="AB669" s="192"/>
      <c r="AC669" s="192"/>
      <c r="AD669" s="192"/>
      <c r="AE669" s="192"/>
      <c r="AF669" s="192"/>
      <c r="AG669" s="192"/>
      <c r="AH669" s="192"/>
      <c r="AI669" s="192"/>
      <c r="AJ669" s="192"/>
    </row>
    <row r="670" spans="24:36" s="194" customFormat="1" ht="15">
      <c r="X670" s="248"/>
      <c r="Z670" s="192"/>
      <c r="AA670" s="192"/>
      <c r="AB670" s="192"/>
      <c r="AC670" s="192"/>
      <c r="AD670" s="192"/>
      <c r="AE670" s="192"/>
      <c r="AF670" s="192"/>
      <c r="AG670" s="192"/>
      <c r="AH670" s="192"/>
      <c r="AI670" s="192"/>
      <c r="AJ670" s="192"/>
    </row>
    <row r="671" spans="24:36" s="194" customFormat="1" ht="15">
      <c r="X671" s="248"/>
      <c r="Z671" s="192"/>
      <c r="AA671" s="192"/>
      <c r="AB671" s="192"/>
      <c r="AC671" s="192"/>
      <c r="AD671" s="192"/>
      <c r="AE671" s="192"/>
      <c r="AF671" s="192"/>
      <c r="AG671" s="192"/>
      <c r="AH671" s="192"/>
      <c r="AI671" s="192"/>
      <c r="AJ671" s="192"/>
    </row>
    <row r="672" spans="24:36" s="194" customFormat="1" ht="15">
      <c r="X672" s="248"/>
      <c r="Z672" s="192"/>
      <c r="AA672" s="192"/>
      <c r="AB672" s="192"/>
      <c r="AC672" s="192"/>
      <c r="AD672" s="192"/>
      <c r="AE672" s="192"/>
      <c r="AF672" s="192"/>
      <c r="AG672" s="192"/>
      <c r="AH672" s="192"/>
      <c r="AI672" s="192"/>
      <c r="AJ672" s="192"/>
    </row>
    <row r="673" spans="24:36" s="194" customFormat="1" ht="15">
      <c r="X673" s="248"/>
      <c r="Z673" s="192"/>
      <c r="AA673" s="192"/>
      <c r="AB673" s="192"/>
      <c r="AC673" s="192"/>
      <c r="AD673" s="192"/>
      <c r="AE673" s="192"/>
      <c r="AF673" s="192"/>
      <c r="AG673" s="192"/>
      <c r="AH673" s="192"/>
      <c r="AI673" s="192"/>
      <c r="AJ673" s="192"/>
    </row>
    <row r="674" spans="24:36" s="194" customFormat="1" ht="15">
      <c r="X674" s="248"/>
      <c r="Z674" s="192"/>
      <c r="AA674" s="192"/>
      <c r="AB674" s="192"/>
      <c r="AC674" s="192"/>
      <c r="AD674" s="192"/>
      <c r="AE674" s="192"/>
      <c r="AF674" s="192"/>
      <c r="AG674" s="192"/>
      <c r="AH674" s="192"/>
      <c r="AI674" s="192"/>
      <c r="AJ674" s="192"/>
    </row>
    <row r="675" spans="24:36" s="194" customFormat="1" ht="15">
      <c r="X675" s="248"/>
      <c r="Z675" s="192"/>
      <c r="AA675" s="192"/>
      <c r="AB675" s="192"/>
      <c r="AC675" s="192"/>
      <c r="AD675" s="192"/>
      <c r="AE675" s="192"/>
      <c r="AF675" s="192"/>
      <c r="AG675" s="192"/>
      <c r="AH675" s="192"/>
      <c r="AI675" s="192"/>
      <c r="AJ675" s="192"/>
    </row>
    <row r="676" spans="24:36" s="194" customFormat="1" ht="15">
      <c r="X676" s="248"/>
      <c r="Z676" s="192"/>
      <c r="AA676" s="192"/>
      <c r="AB676" s="192"/>
      <c r="AC676" s="192"/>
      <c r="AD676" s="192"/>
      <c r="AE676" s="192"/>
      <c r="AF676" s="192"/>
      <c r="AG676" s="192"/>
      <c r="AH676" s="192"/>
      <c r="AI676" s="192"/>
      <c r="AJ676" s="192"/>
    </row>
    <row r="677" spans="24:36" s="194" customFormat="1" ht="15">
      <c r="X677" s="248"/>
      <c r="Z677" s="192"/>
      <c r="AA677" s="192"/>
      <c r="AB677" s="192"/>
      <c r="AC677" s="192"/>
      <c r="AD677" s="192"/>
      <c r="AE677" s="192"/>
      <c r="AF677" s="192"/>
      <c r="AG677" s="192"/>
      <c r="AH677" s="192"/>
      <c r="AI677" s="192"/>
      <c r="AJ677" s="192"/>
    </row>
    <row r="678" spans="24:36" s="194" customFormat="1" ht="15">
      <c r="X678" s="248"/>
      <c r="Z678" s="192"/>
      <c r="AA678" s="192"/>
      <c r="AB678" s="192"/>
      <c r="AC678" s="192"/>
      <c r="AD678" s="192"/>
      <c r="AE678" s="192"/>
      <c r="AF678" s="192"/>
      <c r="AG678" s="192"/>
      <c r="AH678" s="192"/>
      <c r="AI678" s="192"/>
      <c r="AJ678" s="192"/>
    </row>
    <row r="679" spans="24:36" s="194" customFormat="1" ht="15">
      <c r="X679" s="248"/>
      <c r="Z679" s="192"/>
      <c r="AA679" s="192"/>
      <c r="AB679" s="192"/>
      <c r="AC679" s="192"/>
      <c r="AD679" s="192"/>
      <c r="AE679" s="192"/>
      <c r="AF679" s="192"/>
      <c r="AG679" s="192"/>
      <c r="AH679" s="192"/>
      <c r="AI679" s="192"/>
      <c r="AJ679" s="192"/>
    </row>
    <row r="680" spans="24:36" s="194" customFormat="1" ht="15">
      <c r="X680" s="248"/>
      <c r="Z680" s="192"/>
      <c r="AA680" s="192"/>
      <c r="AB680" s="192"/>
      <c r="AC680" s="192"/>
      <c r="AD680" s="192"/>
      <c r="AE680" s="192"/>
      <c r="AF680" s="192"/>
      <c r="AG680" s="192"/>
      <c r="AH680" s="192"/>
      <c r="AI680" s="192"/>
      <c r="AJ680" s="192"/>
    </row>
    <row r="681" spans="24:36" s="194" customFormat="1" ht="15">
      <c r="X681" s="248"/>
      <c r="Z681" s="192"/>
      <c r="AA681" s="192"/>
      <c r="AB681" s="192"/>
      <c r="AC681" s="192"/>
      <c r="AD681" s="192"/>
      <c r="AE681" s="192"/>
      <c r="AF681" s="192"/>
      <c r="AG681" s="192"/>
      <c r="AH681" s="192"/>
      <c r="AI681" s="192"/>
      <c r="AJ681" s="192"/>
    </row>
    <row r="682" spans="24:36" s="194" customFormat="1" ht="15">
      <c r="X682" s="248"/>
      <c r="Z682" s="192"/>
      <c r="AA682" s="192"/>
      <c r="AB682" s="192"/>
      <c r="AC682" s="192"/>
      <c r="AD682" s="192"/>
      <c r="AE682" s="192"/>
      <c r="AF682" s="192"/>
      <c r="AG682" s="192"/>
      <c r="AH682" s="192"/>
      <c r="AI682" s="192"/>
      <c r="AJ682" s="192"/>
    </row>
    <row r="683" spans="24:36" s="194" customFormat="1" ht="15">
      <c r="X683" s="248"/>
      <c r="Z683" s="192"/>
      <c r="AA683" s="192"/>
      <c r="AB683" s="192"/>
      <c r="AC683" s="192"/>
      <c r="AD683" s="192"/>
      <c r="AE683" s="192"/>
      <c r="AF683" s="192"/>
      <c r="AG683" s="192"/>
      <c r="AH683" s="192"/>
      <c r="AI683" s="192"/>
      <c r="AJ683" s="192"/>
    </row>
    <row r="684" spans="24:36" s="194" customFormat="1" ht="15">
      <c r="X684" s="248"/>
      <c r="Z684" s="192"/>
      <c r="AA684" s="192"/>
      <c r="AB684" s="192"/>
      <c r="AC684" s="192"/>
      <c r="AD684" s="192"/>
      <c r="AE684" s="192"/>
      <c r="AF684" s="192"/>
      <c r="AG684" s="192"/>
      <c r="AH684" s="192"/>
      <c r="AI684" s="192"/>
      <c r="AJ684" s="192"/>
    </row>
    <row r="685" spans="24:36" s="194" customFormat="1" ht="15">
      <c r="X685" s="248"/>
      <c r="Z685" s="192"/>
      <c r="AA685" s="192"/>
      <c r="AB685" s="192"/>
      <c r="AC685" s="192"/>
      <c r="AD685" s="192"/>
      <c r="AE685" s="192"/>
      <c r="AF685" s="192"/>
      <c r="AG685" s="192"/>
      <c r="AH685" s="192"/>
      <c r="AI685" s="192"/>
      <c r="AJ685" s="192"/>
    </row>
    <row r="686" spans="24:36" s="194" customFormat="1" ht="15">
      <c r="X686" s="248"/>
      <c r="Z686" s="192"/>
      <c r="AA686" s="192"/>
      <c r="AB686" s="192"/>
      <c r="AC686" s="192"/>
      <c r="AD686" s="192"/>
      <c r="AE686" s="192"/>
      <c r="AF686" s="192"/>
      <c r="AG686" s="192"/>
      <c r="AH686" s="192"/>
      <c r="AI686" s="192"/>
      <c r="AJ686" s="192"/>
    </row>
    <row r="687" spans="24:36" s="194" customFormat="1" ht="15">
      <c r="X687" s="248"/>
      <c r="Z687" s="192"/>
      <c r="AA687" s="192"/>
      <c r="AB687" s="192"/>
      <c r="AC687" s="192"/>
      <c r="AD687" s="192"/>
      <c r="AE687" s="192"/>
      <c r="AF687" s="192"/>
      <c r="AG687" s="192"/>
      <c r="AH687" s="192"/>
      <c r="AI687" s="192"/>
      <c r="AJ687" s="192"/>
    </row>
    <row r="688" spans="24:36" s="194" customFormat="1" ht="15">
      <c r="X688" s="248"/>
      <c r="Z688" s="192"/>
      <c r="AA688" s="192"/>
      <c r="AB688" s="192"/>
      <c r="AC688" s="192"/>
      <c r="AD688" s="192"/>
      <c r="AE688" s="192"/>
      <c r="AF688" s="192"/>
      <c r="AG688" s="192"/>
      <c r="AH688" s="192"/>
      <c r="AI688" s="192"/>
      <c r="AJ688" s="192"/>
    </row>
    <row r="689" spans="24:36" s="194" customFormat="1" ht="15">
      <c r="X689" s="248"/>
      <c r="Z689" s="192"/>
      <c r="AA689" s="192"/>
      <c r="AB689" s="192"/>
      <c r="AC689" s="192"/>
      <c r="AD689" s="192"/>
      <c r="AE689" s="192"/>
      <c r="AF689" s="192"/>
      <c r="AG689" s="192"/>
      <c r="AH689" s="192"/>
      <c r="AI689" s="192"/>
      <c r="AJ689" s="192"/>
    </row>
    <row r="690" spans="24:36" s="194" customFormat="1" ht="15">
      <c r="X690" s="248"/>
      <c r="Z690" s="192"/>
      <c r="AA690" s="192"/>
      <c r="AB690" s="192"/>
      <c r="AC690" s="192"/>
      <c r="AD690" s="192"/>
      <c r="AE690" s="192"/>
      <c r="AF690" s="192"/>
      <c r="AG690" s="192"/>
      <c r="AH690" s="192"/>
      <c r="AI690" s="192"/>
      <c r="AJ690" s="192"/>
    </row>
    <row r="691" spans="24:36" s="194" customFormat="1" ht="15">
      <c r="X691" s="248"/>
      <c r="Z691" s="192"/>
      <c r="AA691" s="192"/>
      <c r="AB691" s="192"/>
      <c r="AC691" s="192"/>
      <c r="AD691" s="192"/>
      <c r="AE691" s="192"/>
      <c r="AF691" s="192"/>
      <c r="AG691" s="192"/>
      <c r="AH691" s="192"/>
      <c r="AI691" s="192"/>
      <c r="AJ691" s="192"/>
    </row>
    <row r="692" spans="24:36" s="194" customFormat="1" ht="15">
      <c r="X692" s="248"/>
      <c r="Z692" s="192"/>
      <c r="AA692" s="192"/>
      <c r="AB692" s="192"/>
      <c r="AC692" s="192"/>
      <c r="AD692" s="192"/>
      <c r="AE692" s="192"/>
      <c r="AF692" s="192"/>
      <c r="AG692" s="192"/>
      <c r="AH692" s="192"/>
      <c r="AI692" s="192"/>
      <c r="AJ692" s="192"/>
    </row>
    <row r="693" spans="24:36" s="194" customFormat="1" ht="15">
      <c r="X693" s="248"/>
      <c r="Z693" s="192"/>
      <c r="AA693" s="192"/>
      <c r="AB693" s="192"/>
      <c r="AC693" s="192"/>
      <c r="AD693" s="192"/>
      <c r="AE693" s="192"/>
      <c r="AF693" s="192"/>
      <c r="AG693" s="192"/>
      <c r="AH693" s="192"/>
      <c r="AI693" s="192"/>
      <c r="AJ693" s="192"/>
    </row>
    <row r="694" spans="24:36" s="194" customFormat="1" ht="15">
      <c r="X694" s="248"/>
      <c r="Z694" s="192"/>
      <c r="AA694" s="192"/>
      <c r="AB694" s="192"/>
      <c r="AC694" s="192"/>
      <c r="AD694" s="192"/>
      <c r="AE694" s="192"/>
      <c r="AF694" s="192"/>
      <c r="AG694" s="192"/>
      <c r="AH694" s="192"/>
      <c r="AI694" s="192"/>
      <c r="AJ694" s="192"/>
    </row>
    <row r="695" spans="24:36" s="194" customFormat="1" ht="15">
      <c r="X695" s="248"/>
      <c r="Z695" s="192"/>
      <c r="AA695" s="192"/>
      <c r="AB695" s="192"/>
      <c r="AC695" s="192"/>
      <c r="AD695" s="192"/>
      <c r="AE695" s="192"/>
      <c r="AF695" s="192"/>
      <c r="AG695" s="192"/>
      <c r="AH695" s="192"/>
      <c r="AI695" s="192"/>
      <c r="AJ695" s="192"/>
    </row>
    <row r="696" spans="24:36" s="194" customFormat="1" ht="15">
      <c r="X696" s="248"/>
      <c r="Z696" s="192"/>
      <c r="AA696" s="192"/>
      <c r="AB696" s="192"/>
      <c r="AC696" s="192"/>
      <c r="AD696" s="192"/>
      <c r="AE696" s="192"/>
      <c r="AF696" s="192"/>
      <c r="AG696" s="192"/>
      <c r="AH696" s="192"/>
      <c r="AI696" s="192"/>
      <c r="AJ696" s="192"/>
    </row>
    <row r="697" spans="24:36" s="194" customFormat="1" ht="15">
      <c r="X697" s="248"/>
      <c r="Z697" s="192"/>
      <c r="AA697" s="192"/>
      <c r="AB697" s="192"/>
      <c r="AC697" s="192"/>
      <c r="AD697" s="192"/>
      <c r="AE697" s="192"/>
      <c r="AF697" s="192"/>
      <c r="AG697" s="192"/>
      <c r="AH697" s="192"/>
      <c r="AI697" s="192"/>
      <c r="AJ697" s="192"/>
    </row>
    <row r="698" spans="24:36" s="194" customFormat="1" ht="15">
      <c r="X698" s="248"/>
      <c r="Z698" s="192"/>
      <c r="AA698" s="192"/>
      <c r="AB698" s="192"/>
      <c r="AC698" s="192"/>
      <c r="AD698" s="192"/>
      <c r="AE698" s="192"/>
      <c r="AF698" s="192"/>
      <c r="AG698" s="192"/>
      <c r="AH698" s="192"/>
      <c r="AI698" s="192"/>
      <c r="AJ698" s="192"/>
    </row>
    <row r="699" spans="24:36" s="194" customFormat="1" ht="15">
      <c r="X699" s="248"/>
      <c r="Z699" s="192"/>
      <c r="AA699" s="192"/>
      <c r="AB699" s="192"/>
      <c r="AC699" s="192"/>
      <c r="AD699" s="192"/>
      <c r="AE699" s="192"/>
      <c r="AF699" s="192"/>
      <c r="AG699" s="192"/>
      <c r="AH699" s="192"/>
      <c r="AI699" s="192"/>
      <c r="AJ699" s="192"/>
    </row>
    <row r="700" spans="24:36" s="194" customFormat="1" ht="15">
      <c r="X700" s="248"/>
      <c r="Z700" s="192"/>
      <c r="AA700" s="192"/>
      <c r="AB700" s="192"/>
      <c r="AC700" s="192"/>
      <c r="AD700" s="192"/>
      <c r="AE700" s="192"/>
      <c r="AF700" s="192"/>
      <c r="AG700" s="192"/>
      <c r="AH700" s="192"/>
      <c r="AI700" s="192"/>
      <c r="AJ700" s="192"/>
    </row>
    <row r="701" spans="24:36" s="194" customFormat="1" ht="15">
      <c r="X701" s="248"/>
      <c r="Z701" s="192"/>
      <c r="AA701" s="192"/>
      <c r="AB701" s="192"/>
      <c r="AC701" s="192"/>
      <c r="AD701" s="192"/>
      <c r="AE701" s="192"/>
      <c r="AF701" s="192"/>
      <c r="AG701" s="192"/>
      <c r="AH701" s="192"/>
      <c r="AI701" s="192"/>
      <c r="AJ701" s="192"/>
    </row>
    <row r="702" spans="24:36" s="194" customFormat="1" ht="15">
      <c r="X702" s="248"/>
      <c r="Z702" s="192"/>
      <c r="AA702" s="192"/>
      <c r="AB702" s="192"/>
      <c r="AC702" s="192"/>
      <c r="AD702" s="192"/>
      <c r="AE702" s="192"/>
      <c r="AF702" s="192"/>
      <c r="AG702" s="192"/>
      <c r="AH702" s="192"/>
      <c r="AI702" s="192"/>
      <c r="AJ702" s="192"/>
    </row>
    <row r="703" spans="24:36" s="194" customFormat="1" ht="15">
      <c r="X703" s="248"/>
      <c r="Z703" s="192"/>
      <c r="AA703" s="192"/>
      <c r="AB703" s="192"/>
      <c r="AC703" s="192"/>
      <c r="AD703" s="192"/>
      <c r="AE703" s="192"/>
      <c r="AF703" s="192"/>
      <c r="AG703" s="192"/>
      <c r="AH703" s="192"/>
      <c r="AI703" s="192"/>
      <c r="AJ703" s="192"/>
    </row>
    <row r="704" spans="24:36" s="194" customFormat="1" ht="15">
      <c r="X704" s="248"/>
      <c r="Z704" s="192"/>
      <c r="AA704" s="192"/>
      <c r="AB704" s="192"/>
      <c r="AC704" s="192"/>
      <c r="AD704" s="192"/>
      <c r="AE704" s="192"/>
      <c r="AF704" s="192"/>
      <c r="AG704" s="192"/>
      <c r="AH704" s="192"/>
      <c r="AI704" s="192"/>
      <c r="AJ704" s="192"/>
    </row>
    <row r="705" spans="24:36" s="194" customFormat="1" ht="15">
      <c r="X705" s="248"/>
      <c r="Z705" s="192"/>
      <c r="AA705" s="192"/>
      <c r="AB705" s="192"/>
      <c r="AC705" s="192"/>
      <c r="AD705" s="192"/>
      <c r="AE705" s="192"/>
      <c r="AF705" s="192"/>
      <c r="AG705" s="192"/>
      <c r="AH705" s="192"/>
      <c r="AI705" s="192"/>
      <c r="AJ705" s="192"/>
    </row>
    <row r="706" spans="24:36" s="194" customFormat="1" ht="15">
      <c r="X706" s="248"/>
      <c r="Z706" s="192"/>
      <c r="AA706" s="192"/>
      <c r="AB706" s="192"/>
      <c r="AC706" s="192"/>
      <c r="AD706" s="192"/>
      <c r="AE706" s="192"/>
      <c r="AF706" s="192"/>
      <c r="AG706" s="192"/>
      <c r="AH706" s="192"/>
      <c r="AI706" s="192"/>
      <c r="AJ706" s="192"/>
    </row>
    <row r="707" spans="24:36" s="194" customFormat="1" ht="15">
      <c r="X707" s="248"/>
      <c r="Z707" s="192"/>
      <c r="AA707" s="192"/>
      <c r="AB707" s="192"/>
      <c r="AC707" s="192"/>
      <c r="AD707" s="192"/>
      <c r="AE707" s="192"/>
      <c r="AF707" s="192"/>
      <c r="AG707" s="192"/>
      <c r="AH707" s="192"/>
      <c r="AI707" s="192"/>
      <c r="AJ707" s="192"/>
    </row>
    <row r="708" spans="24:36" s="194" customFormat="1" ht="15">
      <c r="X708" s="248"/>
      <c r="Z708" s="192"/>
      <c r="AA708" s="192"/>
      <c r="AB708" s="192"/>
      <c r="AC708" s="192"/>
      <c r="AD708" s="192"/>
      <c r="AE708" s="192"/>
      <c r="AF708" s="192"/>
      <c r="AG708" s="192"/>
      <c r="AH708" s="192"/>
      <c r="AI708" s="192"/>
      <c r="AJ708" s="192"/>
    </row>
    <row r="709" spans="24:36" s="194" customFormat="1" ht="15">
      <c r="X709" s="248"/>
      <c r="Z709" s="192"/>
      <c r="AA709" s="192"/>
      <c r="AB709" s="192"/>
      <c r="AC709" s="192"/>
      <c r="AD709" s="192"/>
      <c r="AE709" s="192"/>
      <c r="AF709" s="192"/>
      <c r="AG709" s="192"/>
      <c r="AH709" s="192"/>
      <c r="AI709" s="192"/>
      <c r="AJ709" s="192"/>
    </row>
    <row r="710" spans="24:36" s="194" customFormat="1" ht="15">
      <c r="X710" s="248"/>
      <c r="Z710" s="192"/>
      <c r="AA710" s="192"/>
      <c r="AB710" s="192"/>
      <c r="AC710" s="192"/>
      <c r="AD710" s="192"/>
      <c r="AE710" s="192"/>
      <c r="AF710" s="192"/>
      <c r="AG710" s="192"/>
      <c r="AH710" s="192"/>
      <c r="AI710" s="192"/>
      <c r="AJ710" s="192"/>
    </row>
    <row r="711" spans="24:36" s="194" customFormat="1" ht="15">
      <c r="X711" s="248"/>
      <c r="Z711" s="192"/>
      <c r="AA711" s="192"/>
      <c r="AB711" s="192"/>
      <c r="AC711" s="192"/>
      <c r="AD711" s="192"/>
      <c r="AE711" s="192"/>
      <c r="AF711" s="192"/>
      <c r="AG711" s="192"/>
      <c r="AH711" s="192"/>
      <c r="AI711" s="192"/>
      <c r="AJ711" s="192"/>
    </row>
    <row r="712" spans="24:36" s="194" customFormat="1" ht="15">
      <c r="X712" s="248"/>
      <c r="Z712" s="192"/>
      <c r="AA712" s="192"/>
      <c r="AB712" s="192"/>
      <c r="AC712" s="192"/>
      <c r="AD712" s="192"/>
      <c r="AE712" s="192"/>
      <c r="AF712" s="192"/>
      <c r="AG712" s="192"/>
      <c r="AH712" s="192"/>
      <c r="AI712" s="192"/>
      <c r="AJ712" s="192"/>
    </row>
    <row r="713" spans="24:36" s="194" customFormat="1" ht="15">
      <c r="X713" s="248"/>
      <c r="Z713" s="192"/>
      <c r="AA713" s="192"/>
      <c r="AB713" s="192"/>
      <c r="AC713" s="192"/>
      <c r="AD713" s="192"/>
      <c r="AE713" s="192"/>
      <c r="AF713" s="192"/>
      <c r="AG713" s="192"/>
      <c r="AH713" s="192"/>
      <c r="AI713" s="192"/>
      <c r="AJ713" s="192"/>
    </row>
    <row r="714" spans="24:36" s="194" customFormat="1" ht="15">
      <c r="X714" s="248"/>
      <c r="Z714" s="192"/>
      <c r="AA714" s="192"/>
      <c r="AB714" s="192"/>
      <c r="AC714" s="192"/>
      <c r="AD714" s="192"/>
      <c r="AE714" s="192"/>
      <c r="AF714" s="192"/>
      <c r="AG714" s="192"/>
      <c r="AH714" s="192"/>
      <c r="AI714" s="192"/>
      <c r="AJ714" s="192"/>
    </row>
    <row r="715" spans="24:36" s="194" customFormat="1" ht="15">
      <c r="X715" s="248"/>
      <c r="Z715" s="192"/>
      <c r="AA715" s="192"/>
      <c r="AB715" s="192"/>
      <c r="AC715" s="192"/>
      <c r="AD715" s="192"/>
      <c r="AE715" s="192"/>
      <c r="AF715" s="192"/>
      <c r="AG715" s="192"/>
      <c r="AH715" s="192"/>
      <c r="AI715" s="192"/>
      <c r="AJ715" s="192"/>
    </row>
    <row r="716" spans="24:36" s="194" customFormat="1" ht="15">
      <c r="X716" s="248"/>
      <c r="Z716" s="192"/>
      <c r="AA716" s="192"/>
      <c r="AB716" s="192"/>
      <c r="AC716" s="192"/>
      <c r="AD716" s="192"/>
      <c r="AE716" s="192"/>
      <c r="AF716" s="192"/>
      <c r="AG716" s="192"/>
      <c r="AH716" s="192"/>
      <c r="AI716" s="192"/>
      <c r="AJ716" s="192"/>
    </row>
    <row r="717" spans="24:36" s="194" customFormat="1" ht="15">
      <c r="X717" s="248"/>
      <c r="Z717" s="192"/>
      <c r="AA717" s="192"/>
      <c r="AB717" s="192"/>
      <c r="AC717" s="192"/>
      <c r="AD717" s="192"/>
      <c r="AE717" s="192"/>
      <c r="AF717" s="192"/>
      <c r="AG717" s="192"/>
      <c r="AH717" s="192"/>
      <c r="AI717" s="192"/>
      <c r="AJ717" s="192"/>
    </row>
    <row r="718" spans="24:36" s="194" customFormat="1" ht="15">
      <c r="X718" s="248"/>
      <c r="Z718" s="192"/>
      <c r="AA718" s="192"/>
      <c r="AB718" s="192"/>
      <c r="AC718" s="192"/>
      <c r="AD718" s="192"/>
      <c r="AE718" s="192"/>
      <c r="AF718" s="192"/>
      <c r="AG718" s="192"/>
      <c r="AH718" s="192"/>
      <c r="AI718" s="192"/>
      <c r="AJ718" s="192"/>
    </row>
    <row r="719" spans="24:36" s="194" customFormat="1" ht="15">
      <c r="X719" s="248"/>
      <c r="Z719" s="192"/>
      <c r="AA719" s="192"/>
      <c r="AB719" s="192"/>
      <c r="AC719" s="192"/>
      <c r="AD719" s="192"/>
      <c r="AE719" s="192"/>
      <c r="AF719" s="192"/>
      <c r="AG719" s="192"/>
      <c r="AH719" s="192"/>
      <c r="AI719" s="192"/>
      <c r="AJ719" s="192"/>
    </row>
    <row r="720" spans="24:36" s="194" customFormat="1" ht="15">
      <c r="X720" s="248"/>
      <c r="Z720" s="192"/>
      <c r="AA720" s="192"/>
      <c r="AB720" s="192"/>
      <c r="AC720" s="192"/>
      <c r="AD720" s="192"/>
      <c r="AE720" s="192"/>
      <c r="AF720" s="192"/>
      <c r="AG720" s="192"/>
      <c r="AH720" s="192"/>
      <c r="AI720" s="192"/>
      <c r="AJ720" s="192"/>
    </row>
    <row r="721" spans="24:36" s="194" customFormat="1" ht="15">
      <c r="X721" s="248"/>
      <c r="Z721" s="192"/>
      <c r="AA721" s="192"/>
      <c r="AB721" s="192"/>
      <c r="AC721" s="192"/>
      <c r="AD721" s="192"/>
      <c r="AE721" s="192"/>
      <c r="AF721" s="192"/>
      <c r="AG721" s="192"/>
      <c r="AH721" s="192"/>
      <c r="AI721" s="192"/>
      <c r="AJ721" s="192"/>
    </row>
    <row r="722" spans="24:36" s="194" customFormat="1" ht="15">
      <c r="X722" s="248"/>
      <c r="Z722" s="192"/>
      <c r="AA722" s="192"/>
      <c r="AB722" s="192"/>
      <c r="AC722" s="192"/>
      <c r="AD722" s="192"/>
      <c r="AE722" s="192"/>
      <c r="AF722" s="192"/>
      <c r="AG722" s="192"/>
      <c r="AH722" s="192"/>
      <c r="AI722" s="192"/>
      <c r="AJ722" s="192"/>
    </row>
    <row r="723" spans="24:36" s="194" customFormat="1" ht="15">
      <c r="X723" s="248"/>
      <c r="Z723" s="192"/>
      <c r="AA723" s="192"/>
      <c r="AB723" s="192"/>
      <c r="AC723" s="192"/>
      <c r="AD723" s="192"/>
      <c r="AE723" s="192"/>
      <c r="AF723" s="192"/>
      <c r="AG723" s="192"/>
      <c r="AH723" s="192"/>
      <c r="AI723" s="192"/>
      <c r="AJ723" s="192"/>
    </row>
    <row r="724" spans="24:36" s="194" customFormat="1" ht="15">
      <c r="X724" s="248"/>
      <c r="Z724" s="192"/>
      <c r="AA724" s="192"/>
      <c r="AB724" s="192"/>
      <c r="AC724" s="192"/>
      <c r="AD724" s="192"/>
      <c r="AE724" s="192"/>
      <c r="AF724" s="192"/>
      <c r="AG724" s="192"/>
      <c r="AH724" s="192"/>
      <c r="AI724" s="192"/>
      <c r="AJ724" s="192"/>
    </row>
    <row r="725" spans="24:36" s="194" customFormat="1" ht="15">
      <c r="X725" s="248"/>
      <c r="Z725" s="192"/>
      <c r="AA725" s="192"/>
      <c r="AB725" s="192"/>
      <c r="AC725" s="192"/>
      <c r="AD725" s="192"/>
      <c r="AE725" s="192"/>
      <c r="AF725" s="192"/>
      <c r="AG725" s="192"/>
      <c r="AH725" s="192"/>
      <c r="AI725" s="192"/>
      <c r="AJ725" s="192"/>
    </row>
    <row r="726" spans="24:36" s="194" customFormat="1" ht="15">
      <c r="X726" s="248"/>
      <c r="Z726" s="192"/>
      <c r="AA726" s="192"/>
      <c r="AB726" s="192"/>
      <c r="AC726" s="192"/>
      <c r="AD726" s="192"/>
      <c r="AE726" s="192"/>
      <c r="AF726" s="192"/>
      <c r="AG726" s="192"/>
      <c r="AH726" s="192"/>
      <c r="AI726" s="192"/>
      <c r="AJ726" s="192"/>
    </row>
    <row r="727" spans="24:36" s="194" customFormat="1" ht="15">
      <c r="X727" s="248"/>
      <c r="Z727" s="192"/>
      <c r="AA727" s="192"/>
      <c r="AB727" s="192"/>
      <c r="AC727" s="192"/>
      <c r="AD727" s="192"/>
      <c r="AE727" s="192"/>
      <c r="AF727" s="192"/>
      <c r="AG727" s="192"/>
      <c r="AH727" s="192"/>
      <c r="AI727" s="192"/>
      <c r="AJ727" s="192"/>
    </row>
    <row r="728" spans="24:36" s="194" customFormat="1" ht="15">
      <c r="X728" s="248"/>
      <c r="Z728" s="192"/>
      <c r="AA728" s="192"/>
      <c r="AB728" s="192"/>
      <c r="AC728" s="192"/>
      <c r="AD728" s="192"/>
      <c r="AE728" s="192"/>
      <c r="AF728" s="192"/>
      <c r="AG728" s="192"/>
      <c r="AH728" s="192"/>
      <c r="AI728" s="192"/>
      <c r="AJ728" s="192"/>
    </row>
    <row r="729" spans="24:36" s="194" customFormat="1" ht="15">
      <c r="X729" s="248"/>
      <c r="Z729" s="192"/>
      <c r="AA729" s="192"/>
      <c r="AB729" s="192"/>
      <c r="AC729" s="192"/>
      <c r="AD729" s="192"/>
      <c r="AE729" s="192"/>
      <c r="AF729" s="192"/>
      <c r="AG729" s="192"/>
      <c r="AH729" s="192"/>
      <c r="AI729" s="192"/>
      <c r="AJ729" s="192"/>
    </row>
    <row r="730" spans="24:36" s="194" customFormat="1" ht="15">
      <c r="X730" s="248"/>
      <c r="Z730" s="192"/>
      <c r="AA730" s="192"/>
      <c r="AB730" s="192"/>
      <c r="AC730" s="192"/>
      <c r="AD730" s="192"/>
      <c r="AE730" s="192"/>
      <c r="AF730" s="192"/>
      <c r="AG730" s="192"/>
      <c r="AH730" s="192"/>
      <c r="AI730" s="192"/>
      <c r="AJ730" s="192"/>
    </row>
    <row r="731" spans="24:36" s="194" customFormat="1" ht="15">
      <c r="X731" s="248"/>
      <c r="Z731" s="192"/>
      <c r="AA731" s="192"/>
      <c r="AB731" s="192"/>
      <c r="AC731" s="192"/>
      <c r="AD731" s="192"/>
      <c r="AE731" s="192"/>
      <c r="AF731" s="192"/>
      <c r="AG731" s="192"/>
      <c r="AH731" s="192"/>
      <c r="AI731" s="192"/>
      <c r="AJ731" s="192"/>
    </row>
    <row r="732" spans="24:36" s="194" customFormat="1" ht="15">
      <c r="X732" s="248"/>
      <c r="Z732" s="192"/>
      <c r="AA732" s="192"/>
      <c r="AB732" s="192"/>
      <c r="AC732" s="192"/>
      <c r="AD732" s="192"/>
      <c r="AE732" s="192"/>
      <c r="AF732" s="192"/>
      <c r="AG732" s="192"/>
      <c r="AH732" s="192"/>
      <c r="AI732" s="192"/>
      <c r="AJ732" s="192"/>
    </row>
    <row r="733" spans="24:36" s="194" customFormat="1" ht="15">
      <c r="X733" s="248"/>
      <c r="Z733" s="192"/>
      <c r="AA733" s="192"/>
      <c r="AB733" s="192"/>
      <c r="AC733" s="192"/>
      <c r="AD733" s="192"/>
      <c r="AE733" s="192"/>
      <c r="AF733" s="192"/>
      <c r="AG733" s="192"/>
      <c r="AH733" s="192"/>
      <c r="AI733" s="192"/>
      <c r="AJ733" s="192"/>
    </row>
    <row r="734" spans="24:36" s="194" customFormat="1" ht="15">
      <c r="X734" s="248"/>
      <c r="Z734" s="192"/>
      <c r="AA734" s="192"/>
      <c r="AB734" s="192"/>
      <c r="AC734" s="192"/>
      <c r="AD734" s="192"/>
      <c r="AE734" s="192"/>
      <c r="AF734" s="192"/>
      <c r="AG734" s="192"/>
      <c r="AH734" s="192"/>
      <c r="AI734" s="192"/>
      <c r="AJ734" s="192"/>
    </row>
    <row r="735" spans="24:36" s="194" customFormat="1" ht="15">
      <c r="X735" s="248"/>
      <c r="Z735" s="192"/>
      <c r="AA735" s="192"/>
      <c r="AB735" s="192"/>
      <c r="AC735" s="192"/>
      <c r="AD735" s="192"/>
      <c r="AE735" s="192"/>
      <c r="AF735" s="192"/>
      <c r="AG735" s="192"/>
      <c r="AH735" s="192"/>
      <c r="AI735" s="192"/>
      <c r="AJ735" s="192"/>
    </row>
    <row r="736" spans="24:36" s="194" customFormat="1" ht="15">
      <c r="X736" s="248"/>
      <c r="Z736" s="192"/>
      <c r="AA736" s="192"/>
      <c r="AB736" s="192"/>
      <c r="AC736" s="192"/>
      <c r="AD736" s="192"/>
      <c r="AE736" s="192"/>
      <c r="AF736" s="192"/>
      <c r="AG736" s="192"/>
      <c r="AH736" s="192"/>
      <c r="AI736" s="192"/>
      <c r="AJ736" s="192"/>
    </row>
    <row r="737" spans="24:36" s="194" customFormat="1" ht="15">
      <c r="X737" s="248"/>
      <c r="Z737" s="192"/>
      <c r="AA737" s="192"/>
      <c r="AB737" s="192"/>
      <c r="AC737" s="192"/>
      <c r="AD737" s="192"/>
      <c r="AE737" s="192"/>
      <c r="AF737" s="192"/>
      <c r="AG737" s="192"/>
      <c r="AH737" s="192"/>
      <c r="AI737" s="192"/>
      <c r="AJ737" s="192"/>
    </row>
    <row r="738" spans="24:36" s="194" customFormat="1" ht="15">
      <c r="X738" s="248"/>
      <c r="Z738" s="192"/>
      <c r="AA738" s="192"/>
      <c r="AB738" s="192"/>
      <c r="AC738" s="192"/>
      <c r="AD738" s="192"/>
      <c r="AE738" s="192"/>
      <c r="AF738" s="192"/>
      <c r="AG738" s="192"/>
      <c r="AH738" s="192"/>
      <c r="AI738" s="192"/>
      <c r="AJ738" s="192"/>
    </row>
    <row r="739" spans="24:36" s="194" customFormat="1" ht="15">
      <c r="X739" s="248"/>
      <c r="Z739" s="192"/>
      <c r="AA739" s="192"/>
      <c r="AB739" s="192"/>
      <c r="AC739" s="192"/>
      <c r="AD739" s="192"/>
      <c r="AE739" s="192"/>
      <c r="AF739" s="192"/>
      <c r="AG739" s="192"/>
      <c r="AH739" s="192"/>
      <c r="AI739" s="192"/>
      <c r="AJ739" s="192"/>
    </row>
    <row r="740" spans="24:36" s="194" customFormat="1" ht="15">
      <c r="X740" s="248"/>
      <c r="Z740" s="192"/>
      <c r="AA740" s="192"/>
      <c r="AB740" s="192"/>
      <c r="AC740" s="192"/>
      <c r="AD740" s="192"/>
      <c r="AE740" s="192"/>
      <c r="AF740" s="192"/>
      <c r="AG740" s="192"/>
      <c r="AH740" s="192"/>
      <c r="AI740" s="192"/>
      <c r="AJ740" s="192"/>
    </row>
    <row r="741" spans="24:36" s="194" customFormat="1" ht="15">
      <c r="X741" s="248"/>
      <c r="Z741" s="192"/>
      <c r="AA741" s="192"/>
      <c r="AB741" s="192"/>
      <c r="AC741" s="192"/>
      <c r="AD741" s="192"/>
      <c r="AE741" s="192"/>
      <c r="AF741" s="192"/>
      <c r="AG741" s="192"/>
      <c r="AH741" s="192"/>
      <c r="AI741" s="192"/>
      <c r="AJ741" s="192"/>
    </row>
    <row r="742" spans="24:36" s="194" customFormat="1" ht="15">
      <c r="X742" s="248"/>
      <c r="Z742" s="192"/>
      <c r="AA742" s="192"/>
      <c r="AB742" s="192"/>
      <c r="AC742" s="192"/>
      <c r="AD742" s="192"/>
      <c r="AE742" s="192"/>
      <c r="AF742" s="192"/>
      <c r="AG742" s="192"/>
      <c r="AH742" s="192"/>
      <c r="AI742" s="192"/>
      <c r="AJ742" s="192"/>
    </row>
    <row r="743" spans="24:36" s="194" customFormat="1" ht="15">
      <c r="X743" s="248"/>
      <c r="Z743" s="192"/>
      <c r="AA743" s="192"/>
      <c r="AB743" s="192"/>
      <c r="AC743" s="192"/>
      <c r="AD743" s="192"/>
      <c r="AE743" s="192"/>
      <c r="AF743" s="192"/>
      <c r="AG743" s="192"/>
      <c r="AH743" s="192"/>
      <c r="AI743" s="192"/>
      <c r="AJ743" s="192"/>
    </row>
    <row r="744" spans="24:36" s="194" customFormat="1" ht="15">
      <c r="X744" s="248"/>
      <c r="Z744" s="192"/>
      <c r="AA744" s="192"/>
      <c r="AB744" s="192"/>
      <c r="AC744" s="192"/>
      <c r="AD744" s="192"/>
      <c r="AE744" s="192"/>
      <c r="AF744" s="192"/>
      <c r="AG744" s="192"/>
      <c r="AH744" s="192"/>
      <c r="AI744" s="192"/>
      <c r="AJ744" s="192"/>
    </row>
    <row r="745" spans="24:36" s="194" customFormat="1" ht="15">
      <c r="X745" s="248"/>
      <c r="Z745" s="192"/>
      <c r="AA745" s="192"/>
      <c r="AB745" s="192"/>
      <c r="AC745" s="192"/>
      <c r="AD745" s="192"/>
      <c r="AE745" s="192"/>
      <c r="AF745" s="192"/>
      <c r="AG745" s="192"/>
      <c r="AH745" s="192"/>
      <c r="AI745" s="192"/>
      <c r="AJ745" s="192"/>
    </row>
    <row r="746" spans="24:36" s="194" customFormat="1" ht="15">
      <c r="X746" s="248"/>
      <c r="Z746" s="192"/>
      <c r="AA746" s="192"/>
      <c r="AB746" s="192"/>
      <c r="AC746" s="192"/>
      <c r="AD746" s="192"/>
      <c r="AE746" s="192"/>
      <c r="AF746" s="192"/>
      <c r="AG746" s="192"/>
      <c r="AH746" s="192"/>
      <c r="AI746" s="192"/>
      <c r="AJ746" s="192"/>
    </row>
    <row r="747" spans="24:36" s="194" customFormat="1" ht="15">
      <c r="X747" s="248"/>
      <c r="Z747" s="192"/>
      <c r="AA747" s="192"/>
      <c r="AB747" s="192"/>
      <c r="AC747" s="192"/>
      <c r="AD747" s="192"/>
      <c r="AE747" s="192"/>
      <c r="AF747" s="192"/>
      <c r="AG747" s="192"/>
      <c r="AH747" s="192"/>
      <c r="AI747" s="192"/>
      <c r="AJ747" s="192"/>
    </row>
    <row r="748" spans="24:36" s="194" customFormat="1" ht="15">
      <c r="X748" s="248"/>
      <c r="Z748" s="192"/>
      <c r="AA748" s="192"/>
      <c r="AB748" s="192"/>
      <c r="AC748" s="192"/>
      <c r="AD748" s="192"/>
      <c r="AE748" s="192"/>
      <c r="AF748" s="192"/>
      <c r="AG748" s="192"/>
      <c r="AH748" s="192"/>
      <c r="AI748" s="192"/>
      <c r="AJ748" s="192"/>
    </row>
    <row r="749" spans="24:36" s="194" customFormat="1" ht="15">
      <c r="X749" s="248"/>
      <c r="Z749" s="192"/>
      <c r="AA749" s="192"/>
      <c r="AB749" s="192"/>
      <c r="AC749" s="192"/>
      <c r="AD749" s="192"/>
      <c r="AE749" s="192"/>
      <c r="AF749" s="192"/>
      <c r="AG749" s="192"/>
      <c r="AH749" s="192"/>
      <c r="AI749" s="192"/>
      <c r="AJ749" s="192"/>
    </row>
    <row r="750" spans="24:36" s="194" customFormat="1" ht="15">
      <c r="X750" s="248"/>
      <c r="Z750" s="192"/>
      <c r="AA750" s="192"/>
      <c r="AB750" s="192"/>
      <c r="AC750" s="192"/>
      <c r="AD750" s="192"/>
      <c r="AE750" s="192"/>
      <c r="AF750" s="192"/>
      <c r="AG750" s="192"/>
      <c r="AH750" s="192"/>
      <c r="AI750" s="192"/>
      <c r="AJ750" s="192"/>
    </row>
    <row r="751" spans="24:36" s="194" customFormat="1" ht="15">
      <c r="X751" s="248"/>
      <c r="Z751" s="192"/>
      <c r="AA751" s="192"/>
      <c r="AB751" s="192"/>
      <c r="AC751" s="192"/>
      <c r="AD751" s="192"/>
      <c r="AE751" s="192"/>
      <c r="AF751" s="192"/>
      <c r="AG751" s="192"/>
      <c r="AH751" s="192"/>
      <c r="AI751" s="192"/>
      <c r="AJ751" s="192"/>
    </row>
    <row r="752" spans="24:36" s="194" customFormat="1" ht="15">
      <c r="X752" s="248"/>
      <c r="Z752" s="192"/>
      <c r="AA752" s="192"/>
      <c r="AB752" s="192"/>
      <c r="AC752" s="192"/>
      <c r="AD752" s="192"/>
      <c r="AE752" s="192"/>
      <c r="AF752" s="192"/>
      <c r="AG752" s="192"/>
      <c r="AH752" s="192"/>
      <c r="AI752" s="192"/>
      <c r="AJ752" s="192"/>
    </row>
    <row r="753" spans="24:36" s="194" customFormat="1" ht="15">
      <c r="X753" s="248"/>
      <c r="Z753" s="192"/>
      <c r="AA753" s="192"/>
      <c r="AB753" s="192"/>
      <c r="AC753" s="192"/>
      <c r="AD753" s="192"/>
      <c r="AE753" s="192"/>
      <c r="AF753" s="192"/>
      <c r="AG753" s="192"/>
      <c r="AH753" s="192"/>
      <c r="AI753" s="192"/>
      <c r="AJ753" s="192"/>
    </row>
    <row r="754" spans="24:36" s="194" customFormat="1" ht="15">
      <c r="X754" s="248"/>
      <c r="Z754" s="192"/>
      <c r="AA754" s="192"/>
      <c r="AB754" s="192"/>
      <c r="AC754" s="192"/>
      <c r="AD754" s="192"/>
      <c r="AE754" s="192"/>
      <c r="AF754" s="192"/>
      <c r="AG754" s="192"/>
      <c r="AH754" s="192"/>
      <c r="AI754" s="192"/>
      <c r="AJ754" s="192"/>
    </row>
    <row r="755" spans="24:36" s="194" customFormat="1" ht="15">
      <c r="X755" s="248"/>
      <c r="Z755" s="192"/>
      <c r="AA755" s="192"/>
      <c r="AB755" s="192"/>
      <c r="AC755" s="192"/>
      <c r="AD755" s="192"/>
      <c r="AE755" s="192"/>
      <c r="AF755" s="192"/>
      <c r="AG755" s="192"/>
      <c r="AH755" s="192"/>
      <c r="AI755" s="192"/>
      <c r="AJ755" s="192"/>
    </row>
    <row r="756" spans="24:36" s="194" customFormat="1" ht="15">
      <c r="X756" s="248"/>
      <c r="Z756" s="192"/>
      <c r="AA756" s="192"/>
      <c r="AB756" s="192"/>
      <c r="AC756" s="192"/>
      <c r="AD756" s="192"/>
      <c r="AE756" s="192"/>
      <c r="AF756" s="192"/>
      <c r="AG756" s="192"/>
      <c r="AH756" s="192"/>
      <c r="AI756" s="192"/>
      <c r="AJ756" s="192"/>
    </row>
    <row r="757" spans="24:36" s="194" customFormat="1" ht="15">
      <c r="X757" s="248"/>
      <c r="Z757" s="192"/>
      <c r="AA757" s="192"/>
      <c r="AB757" s="192"/>
      <c r="AC757" s="192"/>
      <c r="AD757" s="192"/>
      <c r="AE757" s="192"/>
      <c r="AF757" s="192"/>
      <c r="AG757" s="192"/>
      <c r="AH757" s="192"/>
      <c r="AI757" s="192"/>
      <c r="AJ757" s="192"/>
    </row>
    <row r="758" spans="24:36" s="194" customFormat="1" ht="15">
      <c r="X758" s="248"/>
      <c r="Z758" s="192"/>
      <c r="AA758" s="192"/>
      <c r="AB758" s="192"/>
      <c r="AC758" s="192"/>
      <c r="AD758" s="192"/>
      <c r="AE758" s="192"/>
      <c r="AF758" s="192"/>
      <c r="AG758" s="192"/>
      <c r="AH758" s="192"/>
      <c r="AI758" s="192"/>
      <c r="AJ758" s="192"/>
    </row>
    <row r="759" spans="24:36" s="194" customFormat="1" ht="15">
      <c r="X759" s="248"/>
      <c r="Z759" s="192"/>
      <c r="AA759" s="192"/>
      <c r="AB759" s="192"/>
      <c r="AC759" s="192"/>
      <c r="AD759" s="192"/>
      <c r="AE759" s="192"/>
      <c r="AF759" s="192"/>
      <c r="AG759" s="192"/>
      <c r="AH759" s="192"/>
      <c r="AI759" s="192"/>
      <c r="AJ759" s="192"/>
    </row>
    <row r="760" spans="24:36" s="194" customFormat="1" ht="15">
      <c r="X760" s="248"/>
      <c r="Z760" s="192"/>
      <c r="AA760" s="192"/>
      <c r="AB760" s="192"/>
      <c r="AC760" s="192"/>
      <c r="AD760" s="192"/>
      <c r="AE760" s="192"/>
      <c r="AF760" s="192"/>
      <c r="AG760" s="192"/>
      <c r="AH760" s="192"/>
      <c r="AI760" s="192"/>
      <c r="AJ760" s="192"/>
    </row>
    <row r="761" spans="24:36" s="194" customFormat="1" ht="15">
      <c r="X761" s="248"/>
      <c r="Z761" s="192"/>
      <c r="AA761" s="192"/>
      <c r="AB761" s="192"/>
      <c r="AC761" s="192"/>
      <c r="AD761" s="192"/>
      <c r="AE761" s="192"/>
      <c r="AF761" s="192"/>
      <c r="AG761" s="192"/>
      <c r="AH761" s="192"/>
      <c r="AI761" s="192"/>
      <c r="AJ761" s="192"/>
    </row>
    <row r="762" spans="24:36" s="194" customFormat="1" ht="15">
      <c r="X762" s="248"/>
      <c r="Z762" s="192"/>
      <c r="AA762" s="192"/>
      <c r="AB762" s="192"/>
      <c r="AC762" s="192"/>
      <c r="AD762" s="192"/>
      <c r="AE762" s="192"/>
      <c r="AF762" s="192"/>
      <c r="AG762" s="192"/>
      <c r="AH762" s="192"/>
      <c r="AI762" s="192"/>
      <c r="AJ762" s="192"/>
    </row>
    <row r="763" spans="24:36" s="194" customFormat="1" ht="15">
      <c r="X763" s="248"/>
      <c r="Z763" s="192"/>
      <c r="AA763" s="192"/>
      <c r="AB763" s="192"/>
      <c r="AC763" s="192"/>
      <c r="AD763" s="192"/>
      <c r="AE763" s="192"/>
      <c r="AF763" s="192"/>
      <c r="AG763" s="192"/>
      <c r="AH763" s="192"/>
      <c r="AI763" s="192"/>
      <c r="AJ763" s="192"/>
    </row>
    <row r="764" spans="24:36" s="194" customFormat="1" ht="15">
      <c r="X764" s="248"/>
      <c r="Z764" s="192"/>
      <c r="AA764" s="192"/>
      <c r="AB764" s="192"/>
      <c r="AC764" s="192"/>
      <c r="AD764" s="192"/>
      <c r="AE764" s="192"/>
      <c r="AF764" s="192"/>
      <c r="AG764" s="192"/>
      <c r="AH764" s="192"/>
      <c r="AI764" s="192"/>
      <c r="AJ764" s="192"/>
    </row>
    <row r="765" spans="24:36" s="194" customFormat="1" ht="15">
      <c r="X765" s="248"/>
      <c r="Z765" s="192"/>
      <c r="AA765" s="192"/>
      <c r="AB765" s="192"/>
      <c r="AC765" s="192"/>
      <c r="AD765" s="192"/>
      <c r="AE765" s="192"/>
      <c r="AF765" s="192"/>
      <c r="AG765" s="192"/>
      <c r="AH765" s="192"/>
      <c r="AI765" s="192"/>
      <c r="AJ765" s="192"/>
    </row>
    <row r="766" spans="24:36" s="194" customFormat="1" ht="15">
      <c r="X766" s="248"/>
      <c r="Z766" s="192"/>
      <c r="AA766" s="192"/>
      <c r="AB766" s="192"/>
      <c r="AC766" s="192"/>
      <c r="AD766" s="192"/>
      <c r="AE766" s="192"/>
      <c r="AF766" s="192"/>
      <c r="AG766" s="192"/>
      <c r="AH766" s="192"/>
      <c r="AI766" s="192"/>
      <c r="AJ766" s="192"/>
    </row>
    <row r="767" spans="24:36" s="194" customFormat="1" ht="15">
      <c r="X767" s="248"/>
      <c r="Z767" s="192"/>
      <c r="AA767" s="192"/>
      <c r="AB767" s="192"/>
      <c r="AC767" s="192"/>
      <c r="AD767" s="192"/>
      <c r="AE767" s="192"/>
      <c r="AF767" s="192"/>
      <c r="AG767" s="192"/>
      <c r="AH767" s="192"/>
      <c r="AI767" s="192"/>
      <c r="AJ767" s="192"/>
    </row>
    <row r="768" spans="24:36" s="194" customFormat="1" ht="15">
      <c r="X768" s="248"/>
      <c r="Z768" s="192"/>
      <c r="AA768" s="192"/>
      <c r="AB768" s="192"/>
      <c r="AC768" s="192"/>
      <c r="AD768" s="192"/>
      <c r="AE768" s="192"/>
      <c r="AF768" s="192"/>
      <c r="AG768" s="192"/>
      <c r="AH768" s="192"/>
      <c r="AI768" s="192"/>
      <c r="AJ768" s="192"/>
    </row>
    <row r="769" spans="24:36" s="194" customFormat="1" ht="15">
      <c r="X769" s="248"/>
      <c r="Z769" s="192"/>
      <c r="AA769" s="192"/>
      <c r="AB769" s="192"/>
      <c r="AC769" s="192"/>
      <c r="AD769" s="192"/>
      <c r="AE769" s="192"/>
      <c r="AF769" s="192"/>
      <c r="AG769" s="192"/>
      <c r="AH769" s="192"/>
      <c r="AI769" s="192"/>
      <c r="AJ769" s="192"/>
    </row>
    <row r="770" spans="24:36" s="194" customFormat="1" ht="15">
      <c r="X770" s="248"/>
      <c r="Z770" s="192"/>
      <c r="AA770" s="192"/>
      <c r="AB770" s="192"/>
      <c r="AC770" s="192"/>
      <c r="AD770" s="192"/>
      <c r="AE770" s="192"/>
      <c r="AF770" s="192"/>
      <c r="AG770" s="192"/>
      <c r="AH770" s="192"/>
      <c r="AI770" s="192"/>
      <c r="AJ770" s="192"/>
    </row>
    <row r="771" spans="24:36" s="194" customFormat="1" ht="15">
      <c r="X771" s="248"/>
      <c r="Z771" s="192"/>
      <c r="AA771" s="192"/>
      <c r="AB771" s="192"/>
      <c r="AC771" s="192"/>
      <c r="AD771" s="192"/>
      <c r="AE771" s="192"/>
      <c r="AF771" s="192"/>
      <c r="AG771" s="192"/>
      <c r="AH771" s="192"/>
      <c r="AI771" s="192"/>
      <c r="AJ771" s="192"/>
    </row>
    <row r="772" spans="24:36" s="194" customFormat="1" ht="15">
      <c r="X772" s="248"/>
      <c r="Z772" s="192"/>
      <c r="AA772" s="192"/>
      <c r="AB772" s="192"/>
      <c r="AC772" s="192"/>
      <c r="AD772" s="192"/>
      <c r="AE772" s="192"/>
      <c r="AF772" s="192"/>
      <c r="AG772" s="192"/>
      <c r="AH772" s="192"/>
      <c r="AI772" s="192"/>
      <c r="AJ772" s="192"/>
    </row>
    <row r="773" spans="24:36" s="194" customFormat="1" ht="15">
      <c r="X773" s="248"/>
      <c r="Z773" s="192"/>
      <c r="AA773" s="192"/>
      <c r="AB773" s="192"/>
      <c r="AC773" s="192"/>
      <c r="AD773" s="192"/>
      <c r="AE773" s="192"/>
      <c r="AF773" s="192"/>
      <c r="AG773" s="192"/>
      <c r="AH773" s="192"/>
      <c r="AI773" s="192"/>
      <c r="AJ773" s="192"/>
    </row>
    <row r="774" spans="24:36" s="194" customFormat="1" ht="15">
      <c r="X774" s="248"/>
      <c r="Z774" s="192"/>
      <c r="AA774" s="192"/>
      <c r="AB774" s="192"/>
      <c r="AC774" s="192"/>
      <c r="AD774" s="192"/>
      <c r="AE774" s="192"/>
      <c r="AF774" s="192"/>
      <c r="AG774" s="192"/>
      <c r="AH774" s="192"/>
      <c r="AI774" s="192"/>
      <c r="AJ774" s="192"/>
    </row>
    <row r="775" spans="24:36" s="194" customFormat="1" ht="15">
      <c r="X775" s="248"/>
      <c r="Z775" s="192"/>
      <c r="AA775" s="192"/>
      <c r="AB775" s="192"/>
      <c r="AC775" s="192"/>
      <c r="AD775" s="192"/>
      <c r="AE775" s="192"/>
      <c r="AF775" s="192"/>
      <c r="AG775" s="192"/>
      <c r="AH775" s="192"/>
      <c r="AI775" s="192"/>
      <c r="AJ775" s="192"/>
    </row>
    <row r="776" spans="24:36" s="194" customFormat="1" ht="15">
      <c r="X776" s="248"/>
      <c r="Z776" s="192"/>
      <c r="AA776" s="192"/>
      <c r="AB776" s="192"/>
      <c r="AC776" s="192"/>
      <c r="AD776" s="192"/>
      <c r="AE776" s="192"/>
      <c r="AF776" s="192"/>
      <c r="AG776" s="192"/>
      <c r="AH776" s="192"/>
      <c r="AI776" s="192"/>
      <c r="AJ776" s="192"/>
    </row>
    <row r="777" spans="24:36" s="194" customFormat="1" ht="15">
      <c r="X777" s="248"/>
      <c r="Z777" s="192"/>
      <c r="AA777" s="192"/>
      <c r="AB777" s="192"/>
      <c r="AC777" s="192"/>
      <c r="AD777" s="192"/>
      <c r="AE777" s="192"/>
      <c r="AF777" s="192"/>
      <c r="AG777" s="192"/>
      <c r="AH777" s="192"/>
      <c r="AI777" s="192"/>
      <c r="AJ777" s="192"/>
    </row>
    <row r="778" spans="24:36" s="194" customFormat="1" ht="15">
      <c r="X778" s="248"/>
      <c r="Z778" s="192"/>
      <c r="AA778" s="192"/>
      <c r="AB778" s="192"/>
      <c r="AC778" s="192"/>
      <c r="AD778" s="192"/>
      <c r="AE778" s="192"/>
      <c r="AF778" s="192"/>
      <c r="AG778" s="192"/>
      <c r="AH778" s="192"/>
      <c r="AI778" s="192"/>
      <c r="AJ778" s="192"/>
    </row>
    <row r="779" spans="24:36" s="194" customFormat="1" ht="15">
      <c r="X779" s="248"/>
      <c r="Z779" s="192"/>
      <c r="AA779" s="192"/>
      <c r="AB779" s="192"/>
      <c r="AC779" s="192"/>
      <c r="AD779" s="192"/>
      <c r="AE779" s="192"/>
      <c r="AF779" s="192"/>
      <c r="AG779" s="192"/>
      <c r="AH779" s="192"/>
      <c r="AI779" s="192"/>
      <c r="AJ779" s="192"/>
    </row>
    <row r="780" spans="24:36" s="194" customFormat="1" ht="15">
      <c r="X780" s="248"/>
      <c r="Z780" s="192"/>
      <c r="AA780" s="192"/>
      <c r="AB780" s="192"/>
      <c r="AC780" s="192"/>
      <c r="AD780" s="192"/>
      <c r="AE780" s="192"/>
      <c r="AF780" s="192"/>
      <c r="AG780" s="192"/>
      <c r="AH780" s="192"/>
      <c r="AI780" s="192"/>
      <c r="AJ780" s="192"/>
    </row>
    <row r="781" spans="24:36" s="194" customFormat="1" ht="15">
      <c r="X781" s="248"/>
      <c r="Z781" s="192"/>
      <c r="AA781" s="192"/>
      <c r="AB781" s="192"/>
      <c r="AC781" s="192"/>
      <c r="AD781" s="192"/>
      <c r="AE781" s="192"/>
      <c r="AF781" s="192"/>
      <c r="AG781" s="192"/>
      <c r="AH781" s="192"/>
      <c r="AI781" s="192"/>
      <c r="AJ781" s="192"/>
    </row>
    <row r="782" spans="24:36" s="194" customFormat="1" ht="15">
      <c r="X782" s="248"/>
      <c r="Z782" s="192"/>
      <c r="AA782" s="192"/>
      <c r="AB782" s="192"/>
      <c r="AC782" s="192"/>
      <c r="AD782" s="192"/>
      <c r="AE782" s="192"/>
      <c r="AF782" s="192"/>
      <c r="AG782" s="192"/>
      <c r="AH782" s="192"/>
      <c r="AI782" s="192"/>
      <c r="AJ782" s="192"/>
    </row>
    <row r="783" spans="24:36" s="194" customFormat="1" ht="15">
      <c r="X783" s="248"/>
      <c r="Z783" s="192"/>
      <c r="AA783" s="192"/>
      <c r="AB783" s="192"/>
      <c r="AC783" s="192"/>
      <c r="AD783" s="192"/>
      <c r="AE783" s="192"/>
      <c r="AF783" s="192"/>
      <c r="AG783" s="192"/>
      <c r="AH783" s="192"/>
      <c r="AI783" s="192"/>
      <c r="AJ783" s="192"/>
    </row>
    <row r="784" spans="24:36" s="194" customFormat="1" ht="15">
      <c r="X784" s="248"/>
      <c r="Z784" s="192"/>
      <c r="AA784" s="192"/>
      <c r="AB784" s="192"/>
      <c r="AC784" s="192"/>
      <c r="AD784" s="192"/>
      <c r="AE784" s="192"/>
      <c r="AF784" s="192"/>
      <c r="AG784" s="192"/>
      <c r="AH784" s="192"/>
      <c r="AI784" s="192"/>
      <c r="AJ784" s="192"/>
    </row>
    <row r="785" spans="24:36" s="194" customFormat="1" ht="15">
      <c r="X785" s="248"/>
      <c r="Z785" s="192"/>
      <c r="AA785" s="192"/>
      <c r="AB785" s="192"/>
      <c r="AC785" s="192"/>
      <c r="AD785" s="192"/>
      <c r="AE785" s="192"/>
      <c r="AF785" s="192"/>
      <c r="AG785" s="192"/>
      <c r="AH785" s="192"/>
      <c r="AI785" s="192"/>
      <c r="AJ785" s="192"/>
    </row>
    <row r="786" spans="24:36" s="194" customFormat="1" ht="15">
      <c r="X786" s="248"/>
      <c r="Z786" s="192"/>
      <c r="AA786" s="192"/>
      <c r="AB786" s="192"/>
      <c r="AC786" s="192"/>
      <c r="AD786" s="192"/>
      <c r="AE786" s="192"/>
      <c r="AF786" s="192"/>
      <c r="AG786" s="192"/>
      <c r="AH786" s="192"/>
      <c r="AI786" s="192"/>
      <c r="AJ786" s="192"/>
    </row>
    <row r="787" spans="24:36" s="194" customFormat="1" ht="15">
      <c r="X787" s="248"/>
      <c r="Z787" s="192"/>
      <c r="AA787" s="192"/>
      <c r="AB787" s="192"/>
      <c r="AC787" s="192"/>
      <c r="AD787" s="192"/>
      <c r="AE787" s="192"/>
      <c r="AF787" s="192"/>
      <c r="AG787" s="192"/>
      <c r="AH787" s="192"/>
      <c r="AI787" s="192"/>
      <c r="AJ787" s="192"/>
    </row>
    <row r="788" spans="24:36" s="194" customFormat="1" ht="15">
      <c r="X788" s="248"/>
      <c r="Z788" s="192"/>
      <c r="AA788" s="192"/>
      <c r="AB788" s="192"/>
      <c r="AC788" s="192"/>
      <c r="AD788" s="192"/>
      <c r="AE788" s="192"/>
      <c r="AF788" s="192"/>
      <c r="AG788" s="192"/>
      <c r="AH788" s="192"/>
      <c r="AI788" s="192"/>
      <c r="AJ788" s="192"/>
    </row>
    <row r="789" spans="24:36" s="194" customFormat="1" ht="15">
      <c r="X789" s="248"/>
      <c r="Z789" s="192"/>
      <c r="AA789" s="192"/>
      <c r="AB789" s="192"/>
      <c r="AC789" s="192"/>
      <c r="AD789" s="192"/>
      <c r="AE789" s="192"/>
      <c r="AF789" s="192"/>
      <c r="AG789" s="192"/>
      <c r="AH789" s="192"/>
      <c r="AI789" s="192"/>
      <c r="AJ789" s="192"/>
    </row>
    <row r="790" spans="24:36" s="194" customFormat="1" ht="15">
      <c r="X790" s="248"/>
      <c r="Z790" s="192"/>
      <c r="AA790" s="192"/>
      <c r="AB790" s="192"/>
      <c r="AC790" s="192"/>
      <c r="AD790" s="192"/>
      <c r="AE790" s="192"/>
      <c r="AF790" s="192"/>
      <c r="AG790" s="192"/>
      <c r="AH790" s="192"/>
      <c r="AI790" s="192"/>
      <c r="AJ790" s="192"/>
    </row>
    <row r="791" spans="24:36" s="194" customFormat="1" ht="15">
      <c r="X791" s="248"/>
      <c r="Z791" s="192"/>
      <c r="AA791" s="192"/>
      <c r="AB791" s="192"/>
      <c r="AC791" s="192"/>
      <c r="AD791" s="192"/>
      <c r="AE791" s="192"/>
      <c r="AF791" s="192"/>
      <c r="AG791" s="192"/>
      <c r="AH791" s="192"/>
      <c r="AI791" s="192"/>
      <c r="AJ791" s="192"/>
    </row>
    <row r="792" spans="24:36" s="194" customFormat="1" ht="15">
      <c r="X792" s="248"/>
      <c r="Z792" s="192"/>
      <c r="AA792" s="192"/>
      <c r="AB792" s="192"/>
      <c r="AC792" s="192"/>
      <c r="AD792" s="192"/>
      <c r="AE792" s="192"/>
      <c r="AF792" s="192"/>
      <c r="AG792" s="192"/>
      <c r="AH792" s="192"/>
      <c r="AI792" s="192"/>
      <c r="AJ792" s="192"/>
    </row>
    <row r="793" spans="24:36" s="194" customFormat="1" ht="15">
      <c r="X793" s="248"/>
      <c r="Z793" s="192"/>
      <c r="AA793" s="192"/>
      <c r="AB793" s="192"/>
      <c r="AC793" s="192"/>
      <c r="AD793" s="192"/>
      <c r="AE793" s="192"/>
      <c r="AF793" s="192"/>
      <c r="AG793" s="192"/>
      <c r="AH793" s="192"/>
      <c r="AI793" s="192"/>
      <c r="AJ793" s="192"/>
    </row>
    <row r="794" spans="24:36" s="194" customFormat="1" ht="15">
      <c r="X794" s="248"/>
      <c r="Z794" s="192"/>
      <c r="AA794" s="192"/>
      <c r="AB794" s="192"/>
      <c r="AC794" s="192"/>
      <c r="AD794" s="192"/>
      <c r="AE794" s="192"/>
      <c r="AF794" s="192"/>
      <c r="AG794" s="192"/>
      <c r="AH794" s="192"/>
      <c r="AI794" s="192"/>
      <c r="AJ794" s="192"/>
    </row>
    <row r="795" spans="24:36" s="194" customFormat="1" ht="15">
      <c r="X795" s="248"/>
      <c r="Z795" s="192"/>
      <c r="AA795" s="192"/>
      <c r="AB795" s="192"/>
      <c r="AC795" s="192"/>
      <c r="AD795" s="192"/>
      <c r="AE795" s="192"/>
      <c r="AF795" s="192"/>
      <c r="AG795" s="192"/>
      <c r="AH795" s="192"/>
      <c r="AI795" s="192"/>
      <c r="AJ795" s="192"/>
    </row>
    <row r="796" spans="24:36" s="194" customFormat="1" ht="15">
      <c r="X796" s="248"/>
      <c r="Z796" s="192"/>
      <c r="AA796" s="192"/>
      <c r="AB796" s="192"/>
      <c r="AC796" s="192"/>
      <c r="AD796" s="192"/>
      <c r="AE796" s="192"/>
      <c r="AF796" s="192"/>
      <c r="AG796" s="192"/>
      <c r="AH796" s="192"/>
      <c r="AI796" s="192"/>
      <c r="AJ796" s="192"/>
    </row>
    <row r="797" spans="24:36" s="194" customFormat="1" ht="15">
      <c r="X797" s="248"/>
      <c r="Z797" s="192"/>
      <c r="AA797" s="192"/>
      <c r="AB797" s="192"/>
      <c r="AC797" s="192"/>
      <c r="AD797" s="192"/>
      <c r="AE797" s="192"/>
      <c r="AF797" s="192"/>
      <c r="AG797" s="192"/>
      <c r="AH797" s="192"/>
      <c r="AI797" s="192"/>
      <c r="AJ797" s="192"/>
    </row>
    <row r="798" spans="24:36" s="194" customFormat="1" ht="15">
      <c r="X798" s="248"/>
      <c r="Z798" s="192"/>
      <c r="AA798" s="192"/>
      <c r="AB798" s="192"/>
      <c r="AC798" s="192"/>
      <c r="AD798" s="192"/>
      <c r="AE798" s="192"/>
      <c r="AF798" s="192"/>
      <c r="AG798" s="192"/>
      <c r="AH798" s="192"/>
      <c r="AI798" s="192"/>
      <c r="AJ798" s="192"/>
    </row>
    <row r="799" spans="24:36" s="194" customFormat="1" ht="15">
      <c r="X799" s="248"/>
      <c r="Z799" s="192"/>
      <c r="AA799" s="192"/>
      <c r="AB799" s="192"/>
      <c r="AC799" s="192"/>
      <c r="AD799" s="192"/>
      <c r="AE799" s="192"/>
      <c r="AF799" s="192"/>
      <c r="AG799" s="192"/>
      <c r="AH799" s="192"/>
      <c r="AI799" s="192"/>
      <c r="AJ799" s="192"/>
    </row>
    <row r="800" spans="24:36" s="194" customFormat="1" ht="15">
      <c r="X800" s="248"/>
      <c r="Z800" s="192"/>
      <c r="AA800" s="192"/>
      <c r="AB800" s="192"/>
      <c r="AC800" s="192"/>
      <c r="AD800" s="192"/>
      <c r="AE800" s="192"/>
      <c r="AF800" s="192"/>
      <c r="AG800" s="192"/>
      <c r="AH800" s="192"/>
      <c r="AI800" s="192"/>
      <c r="AJ800" s="192"/>
    </row>
    <row r="801" spans="24:36" s="194" customFormat="1" ht="15">
      <c r="X801" s="248"/>
      <c r="Z801" s="192"/>
      <c r="AA801" s="192"/>
      <c r="AB801" s="192"/>
      <c r="AC801" s="192"/>
      <c r="AD801" s="192"/>
      <c r="AE801" s="192"/>
      <c r="AF801" s="192"/>
      <c r="AG801" s="192"/>
      <c r="AH801" s="192"/>
      <c r="AI801" s="192"/>
      <c r="AJ801" s="192"/>
    </row>
    <row r="802" spans="24:36" s="194" customFormat="1" ht="15">
      <c r="X802" s="248"/>
      <c r="Z802" s="192"/>
      <c r="AA802" s="192"/>
      <c r="AB802" s="192"/>
      <c r="AC802" s="192"/>
      <c r="AD802" s="192"/>
      <c r="AE802" s="192"/>
      <c r="AF802" s="192"/>
      <c r="AG802" s="192"/>
      <c r="AH802" s="192"/>
      <c r="AI802" s="192"/>
      <c r="AJ802" s="192"/>
    </row>
    <row r="803" spans="24:36" s="194" customFormat="1" ht="15">
      <c r="X803" s="248"/>
      <c r="Z803" s="192"/>
      <c r="AA803" s="192"/>
      <c r="AB803" s="192"/>
      <c r="AC803" s="192"/>
      <c r="AD803" s="192"/>
      <c r="AE803" s="192"/>
      <c r="AF803" s="192"/>
      <c r="AG803" s="192"/>
      <c r="AH803" s="192"/>
      <c r="AI803" s="192"/>
      <c r="AJ803" s="192"/>
    </row>
    <row r="804" spans="24:36" s="194" customFormat="1" ht="15">
      <c r="X804" s="248"/>
      <c r="Z804" s="192"/>
      <c r="AA804" s="192"/>
      <c r="AB804" s="192"/>
      <c r="AC804" s="192"/>
      <c r="AD804" s="192"/>
      <c r="AE804" s="192"/>
      <c r="AF804" s="192"/>
      <c r="AG804" s="192"/>
      <c r="AH804" s="192"/>
      <c r="AI804" s="192"/>
      <c r="AJ804" s="192"/>
    </row>
    <row r="805" spans="24:36" s="194" customFormat="1" ht="15">
      <c r="X805" s="248"/>
      <c r="Z805" s="192"/>
      <c r="AA805" s="192"/>
      <c r="AB805" s="192"/>
      <c r="AC805" s="192"/>
      <c r="AD805" s="192"/>
      <c r="AE805" s="192"/>
      <c r="AF805" s="192"/>
      <c r="AG805" s="192"/>
      <c r="AH805" s="192"/>
      <c r="AI805" s="192"/>
      <c r="AJ805" s="192"/>
    </row>
    <row r="806" spans="24:36" s="194" customFormat="1" ht="15">
      <c r="X806" s="248"/>
      <c r="Z806" s="192"/>
      <c r="AA806" s="192"/>
      <c r="AB806" s="192"/>
      <c r="AC806" s="192"/>
      <c r="AD806" s="192"/>
      <c r="AE806" s="192"/>
      <c r="AF806" s="192"/>
      <c r="AG806" s="192"/>
      <c r="AH806" s="192"/>
      <c r="AI806" s="192"/>
      <c r="AJ806" s="192"/>
    </row>
    <row r="807" spans="24:36" s="194" customFormat="1" ht="15">
      <c r="X807" s="248"/>
      <c r="Z807" s="192"/>
      <c r="AA807" s="192"/>
      <c r="AB807" s="192"/>
      <c r="AC807" s="192"/>
      <c r="AD807" s="192"/>
      <c r="AE807" s="192"/>
      <c r="AF807" s="192"/>
      <c r="AG807" s="192"/>
      <c r="AH807" s="192"/>
      <c r="AI807" s="192"/>
      <c r="AJ807" s="192"/>
    </row>
    <row r="808" spans="24:36" s="194" customFormat="1" ht="15">
      <c r="X808" s="248"/>
      <c r="Z808" s="192"/>
      <c r="AA808" s="192"/>
      <c r="AB808" s="192"/>
      <c r="AC808" s="192"/>
      <c r="AD808" s="192"/>
      <c r="AE808" s="192"/>
      <c r="AF808" s="192"/>
      <c r="AG808" s="192"/>
      <c r="AH808" s="192"/>
      <c r="AI808" s="192"/>
      <c r="AJ808" s="192"/>
    </row>
    <row r="809" spans="24:36" s="194" customFormat="1" ht="15">
      <c r="X809" s="248"/>
      <c r="Z809" s="192"/>
      <c r="AA809" s="192"/>
      <c r="AB809" s="192"/>
      <c r="AC809" s="192"/>
      <c r="AD809" s="192"/>
      <c r="AE809" s="192"/>
      <c r="AF809" s="192"/>
      <c r="AG809" s="192"/>
      <c r="AH809" s="192"/>
      <c r="AI809" s="192"/>
      <c r="AJ809" s="192"/>
    </row>
    <row r="810" spans="24:36" s="194" customFormat="1" ht="15">
      <c r="X810" s="248"/>
      <c r="Z810" s="192"/>
      <c r="AA810" s="192"/>
      <c r="AB810" s="192"/>
      <c r="AC810" s="192"/>
      <c r="AD810" s="192"/>
      <c r="AE810" s="192"/>
      <c r="AF810" s="192"/>
      <c r="AG810" s="192"/>
      <c r="AH810" s="192"/>
      <c r="AI810" s="192"/>
      <c r="AJ810" s="192"/>
    </row>
    <row r="811" spans="24:36" s="194" customFormat="1" ht="15">
      <c r="X811" s="248"/>
      <c r="Z811" s="192"/>
      <c r="AA811" s="192"/>
      <c r="AB811" s="192"/>
      <c r="AC811" s="192"/>
      <c r="AD811" s="192"/>
      <c r="AE811" s="192"/>
      <c r="AF811" s="192"/>
      <c r="AG811" s="192"/>
      <c r="AH811" s="192"/>
      <c r="AI811" s="192"/>
      <c r="AJ811" s="192"/>
    </row>
    <row r="812" spans="24:36" s="194" customFormat="1" ht="15">
      <c r="X812" s="248"/>
      <c r="Z812" s="192"/>
      <c r="AA812" s="192"/>
      <c r="AB812" s="192"/>
      <c r="AC812" s="192"/>
      <c r="AD812" s="192"/>
      <c r="AE812" s="192"/>
      <c r="AF812" s="192"/>
      <c r="AG812" s="192"/>
      <c r="AH812" s="192"/>
      <c r="AI812" s="192"/>
      <c r="AJ812" s="192"/>
    </row>
    <row r="813" spans="24:36" s="194" customFormat="1" ht="15">
      <c r="X813" s="248"/>
      <c r="Z813" s="192"/>
      <c r="AA813" s="192"/>
      <c r="AB813" s="192"/>
      <c r="AC813" s="192"/>
      <c r="AD813" s="192"/>
      <c r="AE813" s="192"/>
      <c r="AF813" s="192"/>
      <c r="AG813" s="192"/>
      <c r="AH813" s="192"/>
      <c r="AI813" s="192"/>
      <c r="AJ813" s="192"/>
    </row>
    <row r="814" spans="24:36" s="194" customFormat="1" ht="15">
      <c r="X814" s="248"/>
      <c r="Z814" s="192"/>
      <c r="AA814" s="192"/>
      <c r="AB814" s="192"/>
      <c r="AC814" s="192"/>
      <c r="AD814" s="192"/>
      <c r="AE814" s="192"/>
      <c r="AF814" s="192"/>
      <c r="AG814" s="192"/>
      <c r="AH814" s="192"/>
      <c r="AI814" s="192"/>
      <c r="AJ814" s="192"/>
    </row>
    <row r="815" spans="24:36" s="194" customFormat="1" ht="15">
      <c r="X815" s="248"/>
      <c r="Z815" s="192"/>
      <c r="AA815" s="192"/>
      <c r="AB815" s="192"/>
      <c r="AC815" s="192"/>
      <c r="AD815" s="192"/>
      <c r="AE815" s="192"/>
      <c r="AF815" s="192"/>
      <c r="AG815" s="192"/>
      <c r="AH815" s="192"/>
      <c r="AI815" s="192"/>
      <c r="AJ815" s="192"/>
    </row>
    <row r="816" spans="24:36" s="194" customFormat="1" ht="15">
      <c r="X816" s="248"/>
      <c r="Z816" s="192"/>
      <c r="AA816" s="192"/>
      <c r="AB816" s="192"/>
      <c r="AC816" s="192"/>
      <c r="AD816" s="192"/>
      <c r="AE816" s="192"/>
      <c r="AF816" s="192"/>
      <c r="AG816" s="192"/>
      <c r="AH816" s="192"/>
      <c r="AI816" s="192"/>
      <c r="AJ816" s="192"/>
    </row>
    <row r="817" spans="24:36" s="194" customFormat="1" ht="15">
      <c r="X817" s="248"/>
      <c r="Z817" s="192"/>
      <c r="AA817" s="192"/>
      <c r="AB817" s="192"/>
      <c r="AC817" s="192"/>
      <c r="AD817" s="192"/>
      <c r="AE817" s="192"/>
      <c r="AF817" s="192"/>
      <c r="AG817" s="192"/>
      <c r="AH817" s="192"/>
      <c r="AI817" s="192"/>
      <c r="AJ817" s="192"/>
    </row>
    <row r="818" spans="24:36" s="194" customFormat="1" ht="15">
      <c r="X818" s="248"/>
      <c r="Z818" s="192"/>
      <c r="AA818" s="192"/>
      <c r="AB818" s="192"/>
      <c r="AC818" s="192"/>
      <c r="AD818" s="192"/>
      <c r="AE818" s="192"/>
      <c r="AF818" s="192"/>
      <c r="AG818" s="192"/>
      <c r="AH818" s="192"/>
      <c r="AI818" s="192"/>
      <c r="AJ818" s="192"/>
    </row>
    <row r="819" spans="24:36" s="194" customFormat="1" ht="15">
      <c r="X819" s="248"/>
      <c r="Z819" s="192"/>
      <c r="AA819" s="192"/>
      <c r="AB819" s="192"/>
      <c r="AC819" s="192"/>
      <c r="AD819" s="192"/>
      <c r="AE819" s="192"/>
      <c r="AF819" s="192"/>
      <c r="AG819" s="192"/>
      <c r="AH819" s="192"/>
      <c r="AI819" s="192"/>
      <c r="AJ819" s="192"/>
    </row>
    <row r="820" spans="24:36" s="194" customFormat="1" ht="15">
      <c r="X820" s="248"/>
      <c r="Z820" s="192"/>
      <c r="AA820" s="192"/>
      <c r="AB820" s="192"/>
      <c r="AC820" s="192"/>
      <c r="AD820" s="192"/>
      <c r="AE820" s="192"/>
      <c r="AF820" s="192"/>
      <c r="AG820" s="192"/>
      <c r="AH820" s="192"/>
      <c r="AI820" s="192"/>
      <c r="AJ820" s="192"/>
    </row>
    <row r="821" spans="24:36" s="194" customFormat="1" ht="15">
      <c r="X821" s="248"/>
      <c r="Z821" s="192"/>
      <c r="AA821" s="192"/>
      <c r="AB821" s="192"/>
      <c r="AC821" s="192"/>
      <c r="AD821" s="192"/>
      <c r="AE821" s="192"/>
      <c r="AF821" s="192"/>
      <c r="AG821" s="192"/>
      <c r="AH821" s="192"/>
      <c r="AI821" s="192"/>
      <c r="AJ821" s="192"/>
    </row>
    <row r="822" spans="24:36" s="194" customFormat="1" ht="15">
      <c r="X822" s="248"/>
      <c r="Z822" s="192"/>
      <c r="AA822" s="192"/>
      <c r="AB822" s="192"/>
      <c r="AC822" s="192"/>
      <c r="AD822" s="192"/>
      <c r="AE822" s="192"/>
      <c r="AF822" s="192"/>
      <c r="AG822" s="192"/>
      <c r="AH822" s="192"/>
      <c r="AI822" s="192"/>
      <c r="AJ822" s="192"/>
    </row>
    <row r="823" spans="24:36" s="194" customFormat="1" ht="15">
      <c r="X823" s="248"/>
      <c r="Z823" s="192"/>
      <c r="AA823" s="192"/>
      <c r="AB823" s="192"/>
      <c r="AC823" s="192"/>
      <c r="AD823" s="192"/>
      <c r="AE823" s="192"/>
      <c r="AF823" s="192"/>
      <c r="AG823" s="192"/>
      <c r="AH823" s="192"/>
      <c r="AI823" s="192"/>
      <c r="AJ823" s="192"/>
    </row>
    <row r="824" spans="24:36" s="194" customFormat="1" ht="15">
      <c r="X824" s="248"/>
      <c r="Z824" s="192"/>
      <c r="AA824" s="192"/>
      <c r="AB824" s="192"/>
      <c r="AC824" s="192"/>
      <c r="AD824" s="192"/>
      <c r="AE824" s="192"/>
      <c r="AF824" s="192"/>
      <c r="AG824" s="192"/>
      <c r="AH824" s="192"/>
      <c r="AI824" s="192"/>
      <c r="AJ824" s="192"/>
    </row>
    <row r="825" spans="24:36" s="194" customFormat="1" ht="15">
      <c r="X825" s="248"/>
      <c r="Z825" s="192"/>
      <c r="AA825" s="192"/>
      <c r="AB825" s="192"/>
      <c r="AC825" s="192"/>
      <c r="AD825" s="192"/>
      <c r="AE825" s="192"/>
      <c r="AF825" s="192"/>
      <c r="AG825" s="192"/>
      <c r="AH825" s="192"/>
      <c r="AI825" s="192"/>
      <c r="AJ825" s="192"/>
    </row>
    <row r="826" spans="24:36" s="194" customFormat="1" ht="15">
      <c r="X826" s="248"/>
      <c r="Z826" s="192"/>
      <c r="AA826" s="192"/>
      <c r="AB826" s="192"/>
      <c r="AC826" s="192"/>
      <c r="AD826" s="192"/>
      <c r="AE826" s="192"/>
      <c r="AF826" s="192"/>
      <c r="AG826" s="192"/>
      <c r="AH826" s="192"/>
      <c r="AI826" s="192"/>
      <c r="AJ826" s="192"/>
    </row>
    <row r="827" spans="24:36" s="194" customFormat="1" ht="15">
      <c r="X827" s="248"/>
      <c r="Z827" s="192"/>
      <c r="AA827" s="192"/>
      <c r="AB827" s="192"/>
      <c r="AC827" s="192"/>
      <c r="AD827" s="192"/>
      <c r="AE827" s="192"/>
      <c r="AF827" s="192"/>
      <c r="AG827" s="192"/>
      <c r="AH827" s="192"/>
      <c r="AI827" s="192"/>
      <c r="AJ827" s="192"/>
    </row>
    <row r="828" spans="24:36" s="194" customFormat="1" ht="15">
      <c r="X828" s="248"/>
      <c r="Z828" s="192"/>
      <c r="AA828" s="192"/>
      <c r="AB828" s="192"/>
      <c r="AC828" s="192"/>
      <c r="AD828" s="192"/>
      <c r="AE828" s="192"/>
      <c r="AF828" s="192"/>
      <c r="AG828" s="192"/>
      <c r="AH828" s="192"/>
      <c r="AI828" s="192"/>
      <c r="AJ828" s="192"/>
    </row>
    <row r="829" spans="24:36" s="194" customFormat="1" ht="15">
      <c r="X829" s="248"/>
      <c r="Z829" s="192"/>
      <c r="AA829" s="192"/>
      <c r="AB829" s="192"/>
      <c r="AC829" s="192"/>
      <c r="AD829" s="192"/>
      <c r="AE829" s="192"/>
      <c r="AF829" s="192"/>
      <c r="AG829" s="192"/>
      <c r="AH829" s="192"/>
      <c r="AI829" s="192"/>
      <c r="AJ829" s="192"/>
    </row>
    <row r="830" spans="24:36" s="194" customFormat="1" ht="15">
      <c r="X830" s="248"/>
      <c r="Z830" s="192"/>
      <c r="AA830" s="192"/>
      <c r="AB830" s="192"/>
      <c r="AC830" s="192"/>
      <c r="AD830" s="192"/>
      <c r="AE830" s="192"/>
      <c r="AF830" s="192"/>
      <c r="AG830" s="192"/>
      <c r="AH830" s="192"/>
      <c r="AI830" s="192"/>
      <c r="AJ830" s="192"/>
    </row>
    <row r="831" spans="24:36" s="194" customFormat="1" ht="15">
      <c r="X831" s="248"/>
      <c r="Z831" s="192"/>
      <c r="AA831" s="192"/>
      <c r="AB831" s="192"/>
      <c r="AC831" s="192"/>
      <c r="AD831" s="192"/>
      <c r="AE831" s="192"/>
      <c r="AF831" s="192"/>
      <c r="AG831" s="192"/>
      <c r="AH831" s="192"/>
      <c r="AI831" s="192"/>
      <c r="AJ831" s="192"/>
    </row>
    <row r="832" spans="24:36" s="194" customFormat="1" ht="15">
      <c r="X832" s="248"/>
      <c r="Z832" s="192"/>
      <c r="AA832" s="192"/>
      <c r="AB832" s="192"/>
      <c r="AC832" s="192"/>
      <c r="AD832" s="192"/>
      <c r="AE832" s="192"/>
      <c r="AF832" s="192"/>
      <c r="AG832" s="192"/>
      <c r="AH832" s="192"/>
      <c r="AI832" s="192"/>
      <c r="AJ832" s="192"/>
    </row>
    <row r="833" spans="24:36" s="194" customFormat="1" ht="15">
      <c r="X833" s="248"/>
      <c r="Z833" s="192"/>
      <c r="AA833" s="192"/>
      <c r="AB833" s="192"/>
      <c r="AC833" s="192"/>
      <c r="AD833" s="192"/>
      <c r="AE833" s="192"/>
      <c r="AF833" s="192"/>
      <c r="AG833" s="192"/>
      <c r="AH833" s="192"/>
      <c r="AI833" s="192"/>
      <c r="AJ833" s="192"/>
    </row>
    <row r="834" spans="24:36" s="194" customFormat="1" ht="15">
      <c r="X834" s="248"/>
      <c r="Z834" s="192"/>
      <c r="AA834" s="192"/>
      <c r="AB834" s="192"/>
      <c r="AC834" s="192"/>
      <c r="AD834" s="192"/>
      <c r="AE834" s="192"/>
      <c r="AF834" s="192"/>
      <c r="AG834" s="192"/>
      <c r="AH834" s="192"/>
      <c r="AI834" s="192"/>
      <c r="AJ834" s="192"/>
    </row>
    <row r="835" spans="24:36" s="194" customFormat="1" ht="15">
      <c r="X835" s="248"/>
      <c r="Z835" s="192"/>
      <c r="AA835" s="192"/>
      <c r="AB835" s="192"/>
      <c r="AC835" s="192"/>
      <c r="AD835" s="192"/>
      <c r="AE835" s="192"/>
      <c r="AF835" s="192"/>
      <c r="AG835" s="192"/>
      <c r="AH835" s="192"/>
      <c r="AI835" s="192"/>
      <c r="AJ835" s="192"/>
    </row>
    <row r="836" spans="24:36" s="194" customFormat="1" ht="15">
      <c r="X836" s="248"/>
      <c r="Z836" s="192"/>
      <c r="AA836" s="192"/>
      <c r="AB836" s="192"/>
      <c r="AC836" s="192"/>
      <c r="AD836" s="192"/>
      <c r="AE836" s="192"/>
      <c r="AF836" s="192"/>
      <c r="AG836" s="192"/>
      <c r="AH836" s="192"/>
      <c r="AI836" s="192"/>
      <c r="AJ836" s="192"/>
    </row>
    <row r="837" spans="24:36" s="194" customFormat="1" ht="15">
      <c r="X837" s="248"/>
      <c r="Z837" s="192"/>
      <c r="AA837" s="192"/>
      <c r="AB837" s="192"/>
      <c r="AC837" s="192"/>
      <c r="AD837" s="192"/>
      <c r="AE837" s="192"/>
      <c r="AF837" s="192"/>
      <c r="AG837" s="192"/>
      <c r="AH837" s="192"/>
      <c r="AI837" s="192"/>
      <c r="AJ837" s="192"/>
    </row>
    <row r="838" spans="24:36" s="194" customFormat="1" ht="15">
      <c r="X838" s="248"/>
      <c r="Z838" s="192"/>
      <c r="AA838" s="192"/>
      <c r="AB838" s="192"/>
      <c r="AC838" s="192"/>
      <c r="AD838" s="192"/>
      <c r="AE838" s="192"/>
      <c r="AF838" s="192"/>
      <c r="AG838" s="192"/>
      <c r="AH838" s="192"/>
      <c r="AI838" s="192"/>
      <c r="AJ838" s="192"/>
    </row>
    <row r="839" spans="24:36" s="194" customFormat="1" ht="15">
      <c r="X839" s="248"/>
      <c r="Z839" s="192"/>
      <c r="AA839" s="192"/>
      <c r="AB839" s="192"/>
      <c r="AC839" s="192"/>
      <c r="AD839" s="192"/>
      <c r="AE839" s="192"/>
      <c r="AF839" s="192"/>
      <c r="AG839" s="192"/>
      <c r="AH839" s="192"/>
      <c r="AI839" s="192"/>
      <c r="AJ839" s="192"/>
    </row>
    <row r="840" spans="24:36" s="194" customFormat="1" ht="15">
      <c r="X840" s="248"/>
      <c r="Z840" s="192"/>
      <c r="AA840" s="192"/>
      <c r="AB840" s="192"/>
      <c r="AC840" s="192"/>
      <c r="AD840" s="192"/>
      <c r="AE840" s="192"/>
      <c r="AF840" s="192"/>
      <c r="AG840" s="192"/>
      <c r="AH840" s="192"/>
      <c r="AI840" s="192"/>
      <c r="AJ840" s="192"/>
    </row>
    <row r="841" spans="24:36" s="194" customFormat="1" ht="15">
      <c r="X841" s="248"/>
      <c r="Z841" s="192"/>
      <c r="AA841" s="192"/>
      <c r="AB841" s="192"/>
      <c r="AC841" s="192"/>
      <c r="AD841" s="192"/>
      <c r="AE841" s="192"/>
      <c r="AF841" s="192"/>
      <c r="AG841" s="192"/>
      <c r="AH841" s="192"/>
      <c r="AI841" s="192"/>
      <c r="AJ841" s="192"/>
    </row>
    <row r="842" spans="24:36" s="194" customFormat="1" ht="15">
      <c r="X842" s="248"/>
      <c r="Z842" s="192"/>
      <c r="AA842" s="192"/>
      <c r="AB842" s="192"/>
      <c r="AC842" s="192"/>
      <c r="AD842" s="192"/>
      <c r="AE842" s="192"/>
      <c r="AF842" s="192"/>
      <c r="AG842" s="192"/>
      <c r="AH842" s="192"/>
      <c r="AI842" s="192"/>
      <c r="AJ842" s="192"/>
    </row>
    <row r="843" spans="24:36" s="194" customFormat="1" ht="15">
      <c r="X843" s="248"/>
      <c r="Z843" s="192"/>
      <c r="AA843" s="192"/>
      <c r="AB843" s="192"/>
      <c r="AC843" s="192"/>
      <c r="AD843" s="192"/>
      <c r="AE843" s="192"/>
      <c r="AF843" s="192"/>
      <c r="AG843" s="192"/>
      <c r="AH843" s="192"/>
      <c r="AI843" s="192"/>
      <c r="AJ843" s="192"/>
    </row>
    <row r="844" spans="24:36" s="194" customFormat="1" ht="15">
      <c r="X844" s="248"/>
      <c r="Z844" s="192"/>
      <c r="AA844" s="192"/>
      <c r="AB844" s="192"/>
      <c r="AC844" s="192"/>
      <c r="AD844" s="192"/>
      <c r="AE844" s="192"/>
      <c r="AF844" s="192"/>
      <c r="AG844" s="192"/>
      <c r="AH844" s="192"/>
      <c r="AI844" s="192"/>
      <c r="AJ844" s="192"/>
    </row>
    <row r="845" spans="24:36" s="194" customFormat="1" ht="15">
      <c r="X845" s="248"/>
      <c r="Z845" s="192"/>
      <c r="AA845" s="192"/>
      <c r="AB845" s="192"/>
      <c r="AC845" s="192"/>
      <c r="AD845" s="192"/>
      <c r="AE845" s="192"/>
      <c r="AF845" s="192"/>
      <c r="AG845" s="192"/>
      <c r="AH845" s="192"/>
      <c r="AI845" s="192"/>
      <c r="AJ845" s="192"/>
    </row>
    <row r="846" spans="24:36" s="194" customFormat="1" ht="15">
      <c r="X846" s="248"/>
      <c r="Z846" s="192"/>
      <c r="AA846" s="192"/>
      <c r="AB846" s="192"/>
      <c r="AC846" s="192"/>
      <c r="AD846" s="192"/>
      <c r="AE846" s="192"/>
      <c r="AF846" s="192"/>
      <c r="AG846" s="192"/>
      <c r="AH846" s="192"/>
      <c r="AI846" s="192"/>
      <c r="AJ846" s="192"/>
    </row>
    <row r="847" spans="24:36" s="194" customFormat="1" ht="15">
      <c r="X847" s="248"/>
      <c r="Z847" s="192"/>
      <c r="AA847" s="192"/>
      <c r="AB847" s="192"/>
      <c r="AC847" s="192"/>
      <c r="AD847" s="192"/>
      <c r="AE847" s="192"/>
      <c r="AF847" s="192"/>
      <c r="AG847" s="192"/>
      <c r="AH847" s="192"/>
      <c r="AI847" s="192"/>
      <c r="AJ847" s="192"/>
    </row>
    <row r="848" spans="24:36" s="194" customFormat="1" ht="15">
      <c r="X848" s="248"/>
      <c r="Z848" s="192"/>
      <c r="AA848" s="192"/>
      <c r="AB848" s="192"/>
      <c r="AC848" s="192"/>
      <c r="AD848" s="192"/>
      <c r="AE848" s="192"/>
      <c r="AF848" s="192"/>
      <c r="AG848" s="192"/>
      <c r="AH848" s="192"/>
      <c r="AI848" s="192"/>
      <c r="AJ848" s="192"/>
    </row>
    <row r="849" spans="24:36" s="194" customFormat="1" ht="15">
      <c r="X849" s="248"/>
      <c r="Z849" s="192"/>
      <c r="AA849" s="192"/>
      <c r="AB849" s="192"/>
      <c r="AC849" s="192"/>
      <c r="AD849" s="192"/>
      <c r="AE849" s="192"/>
      <c r="AF849" s="192"/>
      <c r="AG849" s="192"/>
      <c r="AH849" s="192"/>
      <c r="AI849" s="192"/>
      <c r="AJ849" s="192"/>
    </row>
    <row r="850" spans="24:36" s="194" customFormat="1" ht="15">
      <c r="X850" s="248"/>
      <c r="Z850" s="192"/>
      <c r="AA850" s="192"/>
      <c r="AB850" s="192"/>
      <c r="AC850" s="192"/>
      <c r="AD850" s="192"/>
      <c r="AE850" s="192"/>
      <c r="AF850" s="192"/>
      <c r="AG850" s="192"/>
      <c r="AH850" s="192"/>
      <c r="AI850" s="192"/>
      <c r="AJ850" s="192"/>
    </row>
    <row r="851" spans="24:36" s="194" customFormat="1" ht="15">
      <c r="X851" s="248"/>
      <c r="Z851" s="192"/>
      <c r="AA851" s="192"/>
      <c r="AB851" s="192"/>
      <c r="AC851" s="192"/>
      <c r="AD851" s="192"/>
      <c r="AE851" s="192"/>
      <c r="AF851" s="192"/>
      <c r="AG851" s="192"/>
      <c r="AH851" s="192"/>
      <c r="AI851" s="192"/>
      <c r="AJ851" s="192"/>
    </row>
    <row r="852" spans="24:36" s="194" customFormat="1" ht="15">
      <c r="X852" s="248"/>
      <c r="Z852" s="192"/>
      <c r="AA852" s="192"/>
      <c r="AB852" s="192"/>
      <c r="AC852" s="192"/>
      <c r="AD852" s="192"/>
      <c r="AE852" s="192"/>
      <c r="AF852" s="192"/>
      <c r="AG852" s="192"/>
      <c r="AH852" s="192"/>
      <c r="AI852" s="192"/>
      <c r="AJ852" s="192"/>
    </row>
    <row r="853" spans="24:36" s="194" customFormat="1" ht="15">
      <c r="X853" s="248"/>
      <c r="Z853" s="192"/>
      <c r="AA853" s="192"/>
      <c r="AB853" s="192"/>
      <c r="AC853" s="192"/>
      <c r="AD853" s="192"/>
      <c r="AE853" s="192"/>
      <c r="AF853" s="192"/>
      <c r="AG853" s="192"/>
      <c r="AH853" s="192"/>
      <c r="AI853" s="192"/>
      <c r="AJ853" s="192"/>
    </row>
    <row r="854" spans="24:36" s="194" customFormat="1" ht="15">
      <c r="X854" s="248"/>
      <c r="Z854" s="192"/>
      <c r="AA854" s="192"/>
      <c r="AB854" s="192"/>
      <c r="AC854" s="192"/>
      <c r="AD854" s="192"/>
      <c r="AE854" s="192"/>
      <c r="AF854" s="192"/>
      <c r="AG854" s="192"/>
      <c r="AH854" s="192"/>
      <c r="AI854" s="192"/>
      <c r="AJ854" s="192"/>
    </row>
    <row r="855" spans="24:36" s="194" customFormat="1" ht="15">
      <c r="X855" s="248"/>
      <c r="Z855" s="192"/>
      <c r="AA855" s="192"/>
      <c r="AB855" s="192"/>
      <c r="AC855" s="192"/>
      <c r="AD855" s="192"/>
      <c r="AE855" s="192"/>
      <c r="AF855" s="192"/>
      <c r="AG855" s="192"/>
      <c r="AH855" s="192"/>
      <c r="AI855" s="192"/>
      <c r="AJ855" s="192"/>
    </row>
    <row r="856" spans="24:36" s="194" customFormat="1" ht="15">
      <c r="X856" s="248"/>
      <c r="Z856" s="192"/>
      <c r="AA856" s="192"/>
      <c r="AB856" s="192"/>
      <c r="AC856" s="192"/>
      <c r="AD856" s="192"/>
      <c r="AE856" s="192"/>
      <c r="AF856" s="192"/>
      <c r="AG856" s="192"/>
      <c r="AH856" s="192"/>
      <c r="AI856" s="192"/>
      <c r="AJ856" s="192"/>
    </row>
    <row r="857" spans="24:36" s="194" customFormat="1" ht="15">
      <c r="X857" s="248"/>
      <c r="Z857" s="192"/>
      <c r="AA857" s="192"/>
      <c r="AB857" s="192"/>
      <c r="AC857" s="192"/>
      <c r="AD857" s="192"/>
      <c r="AE857" s="192"/>
      <c r="AF857" s="192"/>
      <c r="AG857" s="192"/>
      <c r="AH857" s="192"/>
      <c r="AI857" s="192"/>
      <c r="AJ857" s="192"/>
    </row>
    <row r="858" spans="24:36" s="194" customFormat="1" ht="15">
      <c r="X858" s="248"/>
      <c r="Z858" s="192"/>
      <c r="AA858" s="192"/>
      <c r="AB858" s="192"/>
      <c r="AC858" s="192"/>
      <c r="AD858" s="192"/>
      <c r="AE858" s="192"/>
      <c r="AF858" s="192"/>
      <c r="AG858" s="192"/>
      <c r="AH858" s="192"/>
      <c r="AI858" s="192"/>
      <c r="AJ858" s="192"/>
    </row>
    <row r="859" spans="24:36" s="194" customFormat="1" ht="15">
      <c r="X859" s="248"/>
      <c r="Z859" s="192"/>
      <c r="AA859" s="192"/>
      <c r="AB859" s="192"/>
      <c r="AC859" s="192"/>
      <c r="AD859" s="192"/>
      <c r="AE859" s="192"/>
      <c r="AF859" s="192"/>
      <c r="AG859" s="192"/>
      <c r="AH859" s="192"/>
      <c r="AI859" s="192"/>
      <c r="AJ859" s="192"/>
    </row>
    <row r="860" spans="24:36" s="194" customFormat="1" ht="15">
      <c r="X860" s="248"/>
      <c r="Z860" s="192"/>
      <c r="AA860" s="192"/>
      <c r="AB860" s="192"/>
      <c r="AC860" s="192"/>
      <c r="AD860" s="192"/>
      <c r="AE860" s="192"/>
      <c r="AF860" s="192"/>
      <c r="AG860" s="192"/>
      <c r="AH860" s="192"/>
      <c r="AI860" s="192"/>
      <c r="AJ860" s="192"/>
    </row>
    <row r="861" spans="24:36" s="194" customFormat="1" ht="15">
      <c r="X861" s="248"/>
      <c r="Z861" s="192"/>
      <c r="AA861" s="192"/>
      <c r="AB861" s="192"/>
      <c r="AC861" s="192"/>
      <c r="AD861" s="192"/>
      <c r="AE861" s="192"/>
      <c r="AF861" s="192"/>
      <c r="AG861" s="192"/>
      <c r="AH861" s="192"/>
      <c r="AI861" s="192"/>
      <c r="AJ861" s="192"/>
    </row>
    <row r="862" spans="24:36" s="194" customFormat="1" ht="15">
      <c r="X862" s="248"/>
      <c r="Z862" s="192"/>
      <c r="AA862" s="192"/>
      <c r="AB862" s="192"/>
      <c r="AC862" s="192"/>
      <c r="AD862" s="192"/>
      <c r="AE862" s="192"/>
      <c r="AF862" s="192"/>
      <c r="AG862" s="192"/>
      <c r="AH862" s="192"/>
      <c r="AI862" s="192"/>
      <c r="AJ862" s="192"/>
    </row>
    <row r="863" spans="24:36" s="194" customFormat="1" ht="15">
      <c r="X863" s="248"/>
      <c r="Z863" s="192"/>
      <c r="AA863" s="192"/>
      <c r="AB863" s="192"/>
      <c r="AC863" s="192"/>
      <c r="AD863" s="192"/>
      <c r="AE863" s="192"/>
      <c r="AF863" s="192"/>
      <c r="AG863" s="192"/>
      <c r="AH863" s="192"/>
      <c r="AI863" s="192"/>
      <c r="AJ863" s="192"/>
    </row>
    <row r="864" spans="24:36" s="194" customFormat="1" ht="15">
      <c r="X864" s="248"/>
      <c r="Z864" s="192"/>
      <c r="AA864" s="192"/>
      <c r="AB864" s="192"/>
      <c r="AC864" s="192"/>
      <c r="AD864" s="192"/>
      <c r="AE864" s="192"/>
      <c r="AF864" s="192"/>
      <c r="AG864" s="192"/>
      <c r="AH864" s="192"/>
      <c r="AI864" s="192"/>
      <c r="AJ864" s="192"/>
    </row>
    <row r="865" spans="24:36" s="194" customFormat="1" ht="15">
      <c r="X865" s="248"/>
      <c r="Z865" s="192"/>
      <c r="AA865" s="192"/>
      <c r="AB865" s="192"/>
      <c r="AC865" s="192"/>
      <c r="AD865" s="192"/>
      <c r="AE865" s="192"/>
      <c r="AF865" s="192"/>
      <c r="AG865" s="192"/>
      <c r="AH865" s="192"/>
      <c r="AI865" s="192"/>
      <c r="AJ865" s="192"/>
    </row>
    <row r="866" spans="24:36" s="194" customFormat="1" ht="15">
      <c r="X866" s="248"/>
      <c r="Z866" s="192"/>
      <c r="AA866" s="192"/>
      <c r="AB866" s="192"/>
      <c r="AC866" s="192"/>
      <c r="AD866" s="192"/>
      <c r="AE866" s="192"/>
      <c r="AF866" s="192"/>
      <c r="AG866" s="192"/>
      <c r="AH866" s="192"/>
      <c r="AI866" s="192"/>
      <c r="AJ866" s="192"/>
    </row>
    <row r="867" spans="24:36" s="194" customFormat="1" ht="15">
      <c r="X867" s="248"/>
      <c r="Z867" s="192"/>
      <c r="AA867" s="192"/>
      <c r="AB867" s="192"/>
      <c r="AC867" s="192"/>
      <c r="AD867" s="192"/>
      <c r="AE867" s="192"/>
      <c r="AF867" s="192"/>
      <c r="AG867" s="192"/>
      <c r="AH867" s="192"/>
      <c r="AI867" s="192"/>
      <c r="AJ867" s="192"/>
    </row>
    <row r="868" spans="24:36" s="194" customFormat="1" ht="15">
      <c r="X868" s="248"/>
      <c r="Z868" s="192"/>
      <c r="AA868" s="192"/>
      <c r="AB868" s="192"/>
      <c r="AC868" s="192"/>
      <c r="AD868" s="192"/>
      <c r="AE868" s="192"/>
      <c r="AF868" s="192"/>
      <c r="AG868" s="192"/>
      <c r="AH868" s="192"/>
      <c r="AI868" s="192"/>
      <c r="AJ868" s="192"/>
    </row>
    <row r="869" spans="24:36" s="194" customFormat="1" ht="15">
      <c r="X869" s="248"/>
      <c r="Z869" s="192"/>
      <c r="AA869" s="192"/>
      <c r="AB869" s="192"/>
      <c r="AC869" s="192"/>
      <c r="AD869" s="192"/>
      <c r="AE869" s="192"/>
      <c r="AF869" s="192"/>
      <c r="AG869" s="192"/>
      <c r="AH869" s="192"/>
      <c r="AI869" s="192"/>
      <c r="AJ869" s="192"/>
    </row>
    <row r="870" spans="24:36" s="194" customFormat="1" ht="15">
      <c r="X870" s="248"/>
      <c r="Z870" s="192"/>
      <c r="AA870" s="192"/>
      <c r="AB870" s="192"/>
      <c r="AC870" s="192"/>
      <c r="AD870" s="192"/>
      <c r="AE870" s="192"/>
      <c r="AF870" s="192"/>
      <c r="AG870" s="192"/>
      <c r="AH870" s="192"/>
      <c r="AI870" s="192"/>
      <c r="AJ870" s="192"/>
    </row>
    <row r="871" spans="24:36" s="194" customFormat="1" ht="15">
      <c r="X871" s="248"/>
      <c r="Z871" s="192"/>
      <c r="AA871" s="192"/>
      <c r="AB871" s="192"/>
      <c r="AC871" s="192"/>
      <c r="AD871" s="192"/>
      <c r="AE871" s="192"/>
      <c r="AF871" s="192"/>
      <c r="AG871" s="192"/>
      <c r="AH871" s="192"/>
      <c r="AI871" s="192"/>
      <c r="AJ871" s="192"/>
    </row>
    <row r="872" spans="24:36" s="194" customFormat="1" ht="15">
      <c r="X872" s="248"/>
      <c r="Z872" s="192"/>
      <c r="AA872" s="192"/>
      <c r="AB872" s="192"/>
      <c r="AC872" s="192"/>
      <c r="AD872" s="192"/>
      <c r="AE872" s="192"/>
      <c r="AF872" s="192"/>
      <c r="AG872" s="192"/>
      <c r="AH872" s="192"/>
      <c r="AI872" s="192"/>
      <c r="AJ872" s="192"/>
    </row>
    <row r="873" spans="24:36" s="194" customFormat="1" ht="15">
      <c r="X873" s="248"/>
      <c r="Z873" s="192"/>
      <c r="AA873" s="192"/>
      <c r="AB873" s="192"/>
      <c r="AC873" s="192"/>
      <c r="AD873" s="192"/>
      <c r="AE873" s="192"/>
      <c r="AF873" s="192"/>
      <c r="AG873" s="192"/>
      <c r="AH873" s="192"/>
      <c r="AI873" s="192"/>
      <c r="AJ873" s="192"/>
    </row>
    <row r="874" spans="24:36" s="194" customFormat="1" ht="15">
      <c r="X874" s="248"/>
      <c r="Z874" s="192"/>
      <c r="AA874" s="192"/>
      <c r="AB874" s="192"/>
      <c r="AC874" s="192"/>
      <c r="AD874" s="192"/>
      <c r="AE874" s="192"/>
      <c r="AF874" s="192"/>
      <c r="AG874" s="192"/>
      <c r="AH874" s="192"/>
      <c r="AI874" s="192"/>
      <c r="AJ874" s="192"/>
    </row>
    <row r="875" spans="24:36" s="194" customFormat="1" ht="15">
      <c r="X875" s="248"/>
      <c r="Z875" s="192"/>
      <c r="AA875" s="192"/>
      <c r="AB875" s="192"/>
      <c r="AC875" s="192"/>
      <c r="AD875" s="192"/>
      <c r="AE875" s="192"/>
      <c r="AF875" s="192"/>
      <c r="AG875" s="192"/>
      <c r="AH875" s="192"/>
      <c r="AI875" s="192"/>
      <c r="AJ875" s="192"/>
    </row>
    <row r="876" spans="24:36" s="194" customFormat="1" ht="15">
      <c r="X876" s="248"/>
      <c r="Z876" s="192"/>
      <c r="AA876" s="192"/>
      <c r="AB876" s="192"/>
      <c r="AC876" s="192"/>
      <c r="AD876" s="192"/>
      <c r="AE876" s="192"/>
      <c r="AF876" s="192"/>
      <c r="AG876" s="192"/>
      <c r="AH876" s="192"/>
      <c r="AI876" s="192"/>
      <c r="AJ876" s="192"/>
    </row>
    <row r="877" spans="24:36" s="194" customFormat="1" ht="15">
      <c r="X877" s="248"/>
      <c r="Z877" s="192"/>
      <c r="AA877" s="192"/>
      <c r="AB877" s="192"/>
      <c r="AC877" s="192"/>
      <c r="AD877" s="192"/>
      <c r="AE877" s="192"/>
      <c r="AF877" s="192"/>
      <c r="AG877" s="192"/>
      <c r="AH877" s="192"/>
      <c r="AI877" s="192"/>
      <c r="AJ877" s="192"/>
    </row>
    <row r="878" spans="24:36" s="194" customFormat="1" ht="15">
      <c r="X878" s="248"/>
      <c r="Z878" s="192"/>
      <c r="AA878" s="192"/>
      <c r="AB878" s="192"/>
      <c r="AC878" s="192"/>
      <c r="AD878" s="192"/>
      <c r="AE878" s="192"/>
      <c r="AF878" s="192"/>
      <c r="AG878" s="192"/>
      <c r="AH878" s="192"/>
      <c r="AI878" s="192"/>
      <c r="AJ878" s="192"/>
    </row>
    <row r="879" spans="24:36" s="194" customFormat="1" ht="15">
      <c r="X879" s="248"/>
      <c r="Z879" s="192"/>
      <c r="AA879" s="192"/>
      <c r="AB879" s="192"/>
      <c r="AC879" s="192"/>
      <c r="AD879" s="192"/>
      <c r="AE879" s="192"/>
      <c r="AF879" s="192"/>
      <c r="AG879" s="192"/>
      <c r="AH879" s="192"/>
      <c r="AI879" s="192"/>
      <c r="AJ879" s="192"/>
    </row>
    <row r="880" spans="24:36" s="194" customFormat="1" ht="15">
      <c r="X880" s="248"/>
      <c r="Z880" s="192"/>
      <c r="AA880" s="192"/>
      <c r="AB880" s="192"/>
      <c r="AC880" s="192"/>
      <c r="AD880" s="192"/>
      <c r="AE880" s="192"/>
      <c r="AF880" s="192"/>
      <c r="AG880" s="192"/>
      <c r="AH880" s="192"/>
      <c r="AI880" s="192"/>
      <c r="AJ880" s="192"/>
    </row>
    <row r="881" spans="24:36" s="194" customFormat="1" ht="15">
      <c r="X881" s="248"/>
      <c r="Z881" s="192"/>
      <c r="AA881" s="192"/>
      <c r="AB881" s="192"/>
      <c r="AC881" s="192"/>
      <c r="AD881" s="192"/>
      <c r="AE881" s="192"/>
      <c r="AF881" s="192"/>
      <c r="AG881" s="192"/>
      <c r="AH881" s="192"/>
      <c r="AI881" s="192"/>
      <c r="AJ881" s="192"/>
    </row>
    <row r="882" spans="24:36" s="194" customFormat="1" ht="15">
      <c r="X882" s="248"/>
      <c r="Z882" s="192"/>
      <c r="AA882" s="192"/>
      <c r="AB882" s="192"/>
      <c r="AC882" s="192"/>
      <c r="AD882" s="192"/>
      <c r="AE882" s="192"/>
      <c r="AF882" s="192"/>
      <c r="AG882" s="192"/>
      <c r="AH882" s="192"/>
      <c r="AI882" s="192"/>
      <c r="AJ882" s="192"/>
    </row>
    <row r="883" spans="24:36" s="194" customFormat="1" ht="15">
      <c r="X883" s="248"/>
      <c r="Z883" s="192"/>
      <c r="AA883" s="192"/>
      <c r="AB883" s="192"/>
      <c r="AC883" s="192"/>
      <c r="AD883" s="192"/>
      <c r="AE883" s="192"/>
      <c r="AF883" s="192"/>
      <c r="AG883" s="192"/>
      <c r="AH883" s="192"/>
      <c r="AI883" s="192"/>
      <c r="AJ883" s="192"/>
    </row>
    <row r="884" spans="24:36" s="194" customFormat="1" ht="15">
      <c r="X884" s="248"/>
      <c r="Z884" s="192"/>
      <c r="AA884" s="192"/>
      <c r="AB884" s="192"/>
      <c r="AC884" s="192"/>
      <c r="AD884" s="192"/>
      <c r="AE884" s="192"/>
      <c r="AF884" s="192"/>
      <c r="AG884" s="192"/>
      <c r="AH884" s="192"/>
      <c r="AI884" s="192"/>
      <c r="AJ884" s="192"/>
    </row>
    <row r="885" spans="24:36" s="194" customFormat="1" ht="15">
      <c r="X885" s="248"/>
      <c r="Z885" s="192"/>
      <c r="AA885" s="192"/>
      <c r="AB885" s="192"/>
      <c r="AC885" s="192"/>
      <c r="AD885" s="192"/>
      <c r="AE885" s="192"/>
      <c r="AF885" s="192"/>
      <c r="AG885" s="192"/>
      <c r="AH885" s="192"/>
      <c r="AI885" s="192"/>
      <c r="AJ885" s="192"/>
    </row>
    <row r="886" spans="24:36" s="194" customFormat="1" ht="15">
      <c r="X886" s="248"/>
      <c r="Z886" s="192"/>
      <c r="AA886" s="192"/>
      <c r="AB886" s="192"/>
      <c r="AC886" s="192"/>
      <c r="AD886" s="192"/>
      <c r="AE886" s="192"/>
      <c r="AF886" s="192"/>
      <c r="AG886" s="192"/>
      <c r="AH886" s="192"/>
      <c r="AI886" s="192"/>
      <c r="AJ886" s="192"/>
    </row>
    <row r="887" spans="24:36" s="194" customFormat="1" ht="15">
      <c r="X887" s="248"/>
      <c r="Z887" s="192"/>
      <c r="AA887" s="192"/>
      <c r="AB887" s="192"/>
      <c r="AC887" s="192"/>
      <c r="AD887" s="192"/>
      <c r="AE887" s="192"/>
      <c r="AF887" s="192"/>
      <c r="AG887" s="192"/>
      <c r="AH887" s="192"/>
      <c r="AI887" s="192"/>
      <c r="AJ887" s="192"/>
    </row>
    <row r="888" spans="24:36" s="194" customFormat="1" ht="15">
      <c r="X888" s="248"/>
      <c r="Z888" s="192"/>
      <c r="AA888" s="192"/>
      <c r="AB888" s="192"/>
      <c r="AC888" s="192"/>
      <c r="AD888" s="192"/>
      <c r="AE888" s="192"/>
      <c r="AF888" s="192"/>
      <c r="AG888" s="192"/>
      <c r="AH888" s="192"/>
      <c r="AI888" s="192"/>
      <c r="AJ888" s="192"/>
    </row>
    <row r="889" spans="24:36" s="194" customFormat="1" ht="15">
      <c r="X889" s="248"/>
      <c r="Z889" s="192"/>
      <c r="AA889" s="192"/>
      <c r="AB889" s="192"/>
      <c r="AC889" s="192"/>
      <c r="AD889" s="192"/>
      <c r="AE889" s="192"/>
      <c r="AF889" s="192"/>
      <c r="AG889" s="192"/>
      <c r="AH889" s="192"/>
      <c r="AI889" s="192"/>
      <c r="AJ889" s="192"/>
    </row>
    <row r="890" spans="24:36" s="194" customFormat="1" ht="15">
      <c r="X890" s="248"/>
      <c r="Z890" s="192"/>
      <c r="AA890" s="192"/>
      <c r="AB890" s="192"/>
      <c r="AC890" s="192"/>
      <c r="AD890" s="192"/>
      <c r="AE890" s="192"/>
      <c r="AF890" s="192"/>
      <c r="AG890" s="192"/>
      <c r="AH890" s="192"/>
      <c r="AI890" s="192"/>
      <c r="AJ890" s="192"/>
    </row>
    <row r="891" spans="24:36" s="194" customFormat="1" ht="15">
      <c r="X891" s="248"/>
      <c r="Z891" s="192"/>
      <c r="AA891" s="192"/>
      <c r="AB891" s="192"/>
      <c r="AC891" s="192"/>
      <c r="AD891" s="192"/>
      <c r="AE891" s="192"/>
      <c r="AF891" s="192"/>
      <c r="AG891" s="192"/>
      <c r="AH891" s="192"/>
      <c r="AI891" s="192"/>
      <c r="AJ891" s="192"/>
    </row>
    <row r="892" spans="24:36" s="194" customFormat="1" ht="15">
      <c r="X892" s="248"/>
      <c r="Z892" s="192"/>
      <c r="AA892" s="192"/>
      <c r="AB892" s="192"/>
      <c r="AC892" s="192"/>
      <c r="AD892" s="192"/>
      <c r="AE892" s="192"/>
      <c r="AF892" s="192"/>
      <c r="AG892" s="192"/>
      <c r="AH892" s="192"/>
      <c r="AI892" s="192"/>
      <c r="AJ892" s="192"/>
    </row>
    <row r="893" spans="24:36" s="194" customFormat="1" ht="15">
      <c r="X893" s="248"/>
      <c r="Z893" s="192"/>
      <c r="AA893" s="192"/>
      <c r="AB893" s="192"/>
      <c r="AC893" s="192"/>
      <c r="AD893" s="192"/>
      <c r="AE893" s="192"/>
      <c r="AF893" s="192"/>
      <c r="AG893" s="192"/>
      <c r="AH893" s="192"/>
      <c r="AI893" s="192"/>
      <c r="AJ893" s="192"/>
    </row>
    <row r="894" spans="24:36" s="194" customFormat="1" ht="15">
      <c r="X894" s="248"/>
      <c r="Z894" s="192"/>
      <c r="AA894" s="192"/>
      <c r="AB894" s="192"/>
      <c r="AC894" s="192"/>
      <c r="AD894" s="192"/>
      <c r="AE894" s="192"/>
      <c r="AF894" s="192"/>
      <c r="AG894" s="192"/>
      <c r="AH894" s="192"/>
      <c r="AI894" s="192"/>
      <c r="AJ894" s="192"/>
    </row>
    <row r="895" spans="24:36" s="194" customFormat="1" ht="15">
      <c r="X895" s="248"/>
      <c r="Z895" s="192"/>
      <c r="AA895" s="192"/>
      <c r="AB895" s="192"/>
      <c r="AC895" s="192"/>
      <c r="AD895" s="192"/>
      <c r="AE895" s="192"/>
      <c r="AF895" s="192"/>
      <c r="AG895" s="192"/>
      <c r="AH895" s="192"/>
      <c r="AI895" s="192"/>
      <c r="AJ895" s="192"/>
    </row>
    <row r="896" spans="24:36" s="194" customFormat="1" ht="15">
      <c r="X896" s="248"/>
      <c r="Z896" s="192"/>
      <c r="AA896" s="192"/>
      <c r="AB896" s="192"/>
      <c r="AC896" s="192"/>
      <c r="AD896" s="192"/>
      <c r="AE896" s="192"/>
      <c r="AF896" s="192"/>
      <c r="AG896" s="192"/>
      <c r="AH896" s="192"/>
      <c r="AI896" s="192"/>
      <c r="AJ896" s="192"/>
    </row>
    <row r="897" spans="24:36" s="194" customFormat="1" ht="15">
      <c r="X897" s="248"/>
      <c r="Z897" s="192"/>
      <c r="AA897" s="192"/>
      <c r="AB897" s="192"/>
      <c r="AC897" s="192"/>
      <c r="AD897" s="192"/>
      <c r="AE897" s="192"/>
      <c r="AF897" s="192"/>
      <c r="AG897" s="192"/>
      <c r="AH897" s="192"/>
      <c r="AI897" s="192"/>
      <c r="AJ897" s="192"/>
    </row>
    <row r="898" spans="24:36" s="194" customFormat="1" ht="15">
      <c r="X898" s="248"/>
      <c r="Z898" s="192"/>
      <c r="AA898" s="192"/>
      <c r="AB898" s="192"/>
      <c r="AC898" s="192"/>
      <c r="AD898" s="192"/>
      <c r="AE898" s="192"/>
      <c r="AF898" s="192"/>
      <c r="AG898" s="192"/>
      <c r="AH898" s="192"/>
      <c r="AI898" s="192"/>
      <c r="AJ898" s="192"/>
    </row>
    <row r="899" spans="24:36" s="194" customFormat="1" ht="15">
      <c r="X899" s="248"/>
      <c r="Z899" s="192"/>
      <c r="AA899" s="192"/>
      <c r="AB899" s="192"/>
      <c r="AC899" s="192"/>
      <c r="AD899" s="192"/>
      <c r="AE899" s="192"/>
      <c r="AF899" s="192"/>
      <c r="AG899" s="192"/>
      <c r="AH899" s="192"/>
      <c r="AI899" s="192"/>
      <c r="AJ899" s="192"/>
    </row>
    <row r="900" spans="24:36" s="194" customFormat="1" ht="15">
      <c r="X900" s="248"/>
      <c r="Z900" s="192"/>
      <c r="AA900" s="192"/>
      <c r="AB900" s="192"/>
      <c r="AC900" s="192"/>
      <c r="AD900" s="192"/>
      <c r="AE900" s="192"/>
      <c r="AF900" s="192"/>
      <c r="AG900" s="192"/>
      <c r="AH900" s="192"/>
      <c r="AI900" s="192"/>
      <c r="AJ900" s="192"/>
    </row>
    <row r="901" spans="24:36" s="194" customFormat="1" ht="15">
      <c r="X901" s="248"/>
      <c r="Z901" s="192"/>
      <c r="AA901" s="192"/>
      <c r="AB901" s="192"/>
      <c r="AC901" s="192"/>
      <c r="AD901" s="192"/>
      <c r="AE901" s="192"/>
      <c r="AF901" s="192"/>
      <c r="AG901" s="192"/>
      <c r="AH901" s="192"/>
      <c r="AI901" s="192"/>
      <c r="AJ901" s="192"/>
    </row>
    <row r="902" spans="24:36" s="194" customFormat="1" ht="15">
      <c r="X902" s="248"/>
      <c r="Z902" s="192"/>
      <c r="AA902" s="192"/>
      <c r="AB902" s="192"/>
      <c r="AC902" s="192"/>
      <c r="AD902" s="192"/>
      <c r="AE902" s="192"/>
      <c r="AF902" s="192"/>
      <c r="AG902" s="192"/>
      <c r="AH902" s="192"/>
      <c r="AI902" s="192"/>
      <c r="AJ902" s="192"/>
    </row>
    <row r="903" spans="24:36" s="194" customFormat="1" ht="15">
      <c r="X903" s="248"/>
      <c r="Z903" s="192"/>
      <c r="AA903" s="192"/>
      <c r="AB903" s="192"/>
      <c r="AC903" s="192"/>
      <c r="AD903" s="192"/>
      <c r="AE903" s="192"/>
      <c r="AF903" s="192"/>
      <c r="AG903" s="192"/>
      <c r="AH903" s="192"/>
      <c r="AI903" s="192"/>
      <c r="AJ903" s="192"/>
    </row>
    <row r="904" spans="24:36" s="194" customFormat="1" ht="15">
      <c r="X904" s="248"/>
      <c r="Z904" s="192"/>
      <c r="AA904" s="192"/>
      <c r="AB904" s="192"/>
      <c r="AC904" s="192"/>
      <c r="AD904" s="192"/>
      <c r="AE904" s="192"/>
      <c r="AF904" s="192"/>
      <c r="AG904" s="192"/>
      <c r="AH904" s="192"/>
      <c r="AI904" s="192"/>
      <c r="AJ904" s="192"/>
    </row>
    <row r="905" spans="24:36" s="194" customFormat="1" ht="15">
      <c r="X905" s="248"/>
      <c r="Z905" s="192"/>
      <c r="AA905" s="192"/>
      <c r="AB905" s="192"/>
      <c r="AC905" s="192"/>
      <c r="AD905" s="192"/>
      <c r="AE905" s="192"/>
      <c r="AF905" s="192"/>
      <c r="AG905" s="192"/>
      <c r="AH905" s="192"/>
      <c r="AI905" s="192"/>
      <c r="AJ905" s="192"/>
    </row>
    <row r="906" spans="24:36" s="194" customFormat="1" ht="15">
      <c r="X906" s="248"/>
      <c r="Z906" s="192"/>
      <c r="AA906" s="192"/>
      <c r="AB906" s="192"/>
      <c r="AC906" s="192"/>
      <c r="AD906" s="192"/>
      <c r="AE906" s="192"/>
      <c r="AF906" s="192"/>
      <c r="AG906" s="192"/>
      <c r="AH906" s="192"/>
      <c r="AI906" s="192"/>
      <c r="AJ906" s="192"/>
    </row>
    <row r="907" spans="24:36" s="194" customFormat="1" ht="15">
      <c r="X907" s="248"/>
      <c r="Z907" s="192"/>
      <c r="AA907" s="192"/>
      <c r="AB907" s="192"/>
      <c r="AC907" s="192"/>
      <c r="AD907" s="192"/>
      <c r="AE907" s="192"/>
      <c r="AF907" s="192"/>
      <c r="AG907" s="192"/>
      <c r="AH907" s="192"/>
      <c r="AI907" s="192"/>
      <c r="AJ907" s="192"/>
    </row>
    <row r="908" spans="23:36" s="194" customFormat="1" ht="15">
      <c r="W908" s="192"/>
      <c r="X908" s="199"/>
      <c r="Z908" s="192"/>
      <c r="AA908" s="192"/>
      <c r="AB908" s="192"/>
      <c r="AC908" s="192"/>
      <c r="AD908" s="192"/>
      <c r="AE908" s="192"/>
      <c r="AF908" s="192"/>
      <c r="AG908" s="192"/>
      <c r="AH908" s="192"/>
      <c r="AI908" s="192"/>
      <c r="AJ908" s="192"/>
    </row>
    <row r="909" spans="23:36" s="194" customFormat="1" ht="15">
      <c r="W909" s="192"/>
      <c r="X909" s="199"/>
      <c r="Z909" s="192"/>
      <c r="AA909" s="192"/>
      <c r="AB909" s="192"/>
      <c r="AC909" s="192"/>
      <c r="AD909" s="192"/>
      <c r="AE909" s="192"/>
      <c r="AF909" s="192"/>
      <c r="AG909" s="192"/>
      <c r="AH909" s="192"/>
      <c r="AI909" s="192"/>
      <c r="AJ909" s="192"/>
    </row>
    <row r="910" spans="1:36" s="194" customFormat="1" ht="15">
      <c r="A910" s="121"/>
      <c r="B910" s="235"/>
      <c r="C910" s="124"/>
      <c r="D910" s="124"/>
      <c r="E910" s="124"/>
      <c r="F910" s="124"/>
      <c r="G910" s="124"/>
      <c r="H910" s="123"/>
      <c r="I910" s="124"/>
      <c r="J910" s="124"/>
      <c r="K910" s="124"/>
      <c r="L910" s="124"/>
      <c r="M910" s="124"/>
      <c r="N910" s="124"/>
      <c r="O910" s="124"/>
      <c r="P910" s="123"/>
      <c r="Q910" s="124"/>
      <c r="R910" s="124"/>
      <c r="S910" s="124"/>
      <c r="T910" s="124"/>
      <c r="U910" s="124"/>
      <c r="V910" s="124"/>
      <c r="W910" s="122"/>
      <c r="X910" s="122"/>
      <c r="Y910" s="122"/>
      <c r="Z910" s="121"/>
      <c r="AA910" s="121"/>
      <c r="AB910" s="121"/>
      <c r="AC910" s="121"/>
      <c r="AD910" s="121"/>
      <c r="AE910" s="121"/>
      <c r="AF910" s="192"/>
      <c r="AG910" s="192"/>
      <c r="AH910" s="192"/>
      <c r="AI910" s="192"/>
      <c r="AJ910" s="192"/>
    </row>
    <row r="911" spans="1:36" s="194" customFormat="1" ht="15">
      <c r="A911" s="121"/>
      <c r="B911" s="235"/>
      <c r="C911" s="124"/>
      <c r="D911" s="124"/>
      <c r="E911" s="124"/>
      <c r="F911" s="124"/>
      <c r="G911" s="124"/>
      <c r="H911" s="123"/>
      <c r="I911" s="124"/>
      <c r="J911" s="124"/>
      <c r="K911" s="124"/>
      <c r="L911" s="124"/>
      <c r="M911" s="124"/>
      <c r="N911" s="124"/>
      <c r="O911" s="124"/>
      <c r="P911" s="123"/>
      <c r="Q911" s="124"/>
      <c r="R911" s="124"/>
      <c r="S911" s="124"/>
      <c r="T911" s="124"/>
      <c r="U911" s="124"/>
      <c r="V911" s="124"/>
      <c r="W911" s="122"/>
      <c r="X911" s="122"/>
      <c r="Y911" s="122"/>
      <c r="Z911" s="121"/>
      <c r="AA911" s="121"/>
      <c r="AB911" s="121"/>
      <c r="AC911" s="121"/>
      <c r="AD911" s="121"/>
      <c r="AE911" s="121"/>
      <c r="AF911" s="192"/>
      <c r="AG911" s="192"/>
      <c r="AH911" s="192"/>
      <c r="AI911" s="192"/>
      <c r="AJ911" s="192"/>
    </row>
    <row r="912" spans="1:36" s="194" customFormat="1" ht="15">
      <c r="A912" s="121"/>
      <c r="B912" s="235"/>
      <c r="C912" s="124"/>
      <c r="D912" s="124"/>
      <c r="E912" s="124"/>
      <c r="F912" s="124"/>
      <c r="G912" s="124"/>
      <c r="H912" s="123"/>
      <c r="I912" s="124"/>
      <c r="J912" s="124"/>
      <c r="K912" s="124"/>
      <c r="L912" s="124"/>
      <c r="M912" s="124"/>
      <c r="N912" s="124"/>
      <c r="O912" s="124"/>
      <c r="P912" s="123"/>
      <c r="Q912" s="124"/>
      <c r="R912" s="124"/>
      <c r="S912" s="124"/>
      <c r="T912" s="124"/>
      <c r="U912" s="124"/>
      <c r="V912" s="124"/>
      <c r="W912" s="122"/>
      <c r="X912" s="122"/>
      <c r="Y912" s="122"/>
      <c r="Z912" s="121"/>
      <c r="AA912" s="121"/>
      <c r="AB912" s="121"/>
      <c r="AC912" s="121"/>
      <c r="AD912" s="121"/>
      <c r="AE912" s="121"/>
      <c r="AF912" s="192"/>
      <c r="AG912" s="192"/>
      <c r="AH912" s="192"/>
      <c r="AI912" s="192"/>
      <c r="AJ912" s="192"/>
    </row>
    <row r="913" spans="1:36" s="194" customFormat="1" ht="15">
      <c r="A913" s="121"/>
      <c r="B913" s="235"/>
      <c r="C913" s="124"/>
      <c r="D913" s="124"/>
      <c r="E913" s="124"/>
      <c r="F913" s="124"/>
      <c r="G913" s="124"/>
      <c r="H913" s="123"/>
      <c r="I913" s="124"/>
      <c r="J913" s="124"/>
      <c r="K913" s="124"/>
      <c r="L913" s="124"/>
      <c r="M913" s="124"/>
      <c r="N913" s="124"/>
      <c r="O913" s="124"/>
      <c r="P913" s="123"/>
      <c r="Q913" s="124"/>
      <c r="R913" s="124"/>
      <c r="S913" s="124"/>
      <c r="T913" s="124"/>
      <c r="U913" s="124"/>
      <c r="V913" s="124"/>
      <c r="W913" s="122"/>
      <c r="X913" s="122"/>
      <c r="Y913" s="122"/>
      <c r="Z913" s="121"/>
      <c r="AA913" s="121"/>
      <c r="AB913" s="121"/>
      <c r="AC913" s="121"/>
      <c r="AD913" s="121"/>
      <c r="AE913" s="121"/>
      <c r="AF913" s="192"/>
      <c r="AG913" s="192"/>
      <c r="AH913" s="192"/>
      <c r="AI913" s="192"/>
      <c r="AJ913" s="192"/>
    </row>
    <row r="914" spans="1:36" s="194" customFormat="1" ht="15">
      <c r="A914" s="121"/>
      <c r="B914" s="235"/>
      <c r="C914" s="124"/>
      <c r="D914" s="124"/>
      <c r="E914" s="124"/>
      <c r="F914" s="124"/>
      <c r="G914" s="124"/>
      <c r="H914" s="123"/>
      <c r="I914" s="124"/>
      <c r="J914" s="124"/>
      <c r="K914" s="124"/>
      <c r="L914" s="124"/>
      <c r="M914" s="124"/>
      <c r="N914" s="124"/>
      <c r="O914" s="124"/>
      <c r="P914" s="123"/>
      <c r="Q914" s="124"/>
      <c r="R914" s="124"/>
      <c r="S914" s="124"/>
      <c r="T914" s="124"/>
      <c r="U914" s="124"/>
      <c r="V914" s="124"/>
      <c r="W914" s="122"/>
      <c r="X914" s="122"/>
      <c r="Y914" s="122"/>
      <c r="Z914" s="121"/>
      <c r="AA914" s="121"/>
      <c r="AB914" s="121"/>
      <c r="AC914" s="121"/>
      <c r="AD914" s="121"/>
      <c r="AE914" s="121"/>
      <c r="AF914" s="192"/>
      <c r="AG914" s="192"/>
      <c r="AH914" s="192"/>
      <c r="AI914" s="192"/>
      <c r="AJ914" s="192"/>
    </row>
    <row r="915" spans="1:36" s="194" customFormat="1" ht="15">
      <c r="A915" s="121"/>
      <c r="B915" s="235"/>
      <c r="C915" s="124"/>
      <c r="D915" s="124"/>
      <c r="E915" s="124"/>
      <c r="F915" s="124"/>
      <c r="G915" s="124"/>
      <c r="H915" s="123"/>
      <c r="I915" s="124"/>
      <c r="J915" s="124"/>
      <c r="K915" s="124"/>
      <c r="L915" s="124"/>
      <c r="M915" s="124"/>
      <c r="N915" s="124"/>
      <c r="O915" s="124"/>
      <c r="P915" s="123"/>
      <c r="Q915" s="124"/>
      <c r="R915" s="124"/>
      <c r="S915" s="124"/>
      <c r="T915" s="124"/>
      <c r="U915" s="124"/>
      <c r="V915" s="124"/>
      <c r="W915" s="122"/>
      <c r="X915" s="122"/>
      <c r="Y915" s="122"/>
      <c r="Z915" s="121"/>
      <c r="AA915" s="121"/>
      <c r="AB915" s="121"/>
      <c r="AC915" s="121"/>
      <c r="AD915" s="121"/>
      <c r="AE915" s="121"/>
      <c r="AF915" s="192"/>
      <c r="AG915" s="192"/>
      <c r="AH915" s="192"/>
      <c r="AI915" s="192"/>
      <c r="AJ915" s="192"/>
    </row>
    <row r="916" spans="1:36" s="194" customFormat="1" ht="15">
      <c r="A916" s="121"/>
      <c r="B916" s="235"/>
      <c r="C916" s="124"/>
      <c r="D916" s="124"/>
      <c r="E916" s="124"/>
      <c r="F916" s="124"/>
      <c r="G916" s="124"/>
      <c r="H916" s="123"/>
      <c r="I916" s="124"/>
      <c r="J916" s="124"/>
      <c r="K916" s="124"/>
      <c r="L916" s="124"/>
      <c r="M916" s="124"/>
      <c r="N916" s="124"/>
      <c r="O916" s="124"/>
      <c r="P916" s="123"/>
      <c r="Q916" s="124"/>
      <c r="R916" s="124"/>
      <c r="S916" s="124"/>
      <c r="T916" s="124"/>
      <c r="U916" s="124"/>
      <c r="V916" s="124"/>
      <c r="W916" s="122"/>
      <c r="X916" s="122"/>
      <c r="Y916" s="122"/>
      <c r="Z916" s="121"/>
      <c r="AA916" s="121"/>
      <c r="AB916" s="121"/>
      <c r="AC916" s="121"/>
      <c r="AD916" s="121"/>
      <c r="AE916" s="121"/>
      <c r="AF916" s="192"/>
      <c r="AG916" s="192"/>
      <c r="AH916" s="192"/>
      <c r="AI916" s="192"/>
      <c r="AJ916" s="192"/>
    </row>
    <row r="917" spans="1:36" s="194" customFormat="1" ht="15">
      <c r="A917" s="121"/>
      <c r="B917" s="235"/>
      <c r="C917" s="124"/>
      <c r="D917" s="124"/>
      <c r="E917" s="124"/>
      <c r="F917" s="124"/>
      <c r="G917" s="124"/>
      <c r="H917" s="123"/>
      <c r="I917" s="124"/>
      <c r="J917" s="124"/>
      <c r="K917" s="124"/>
      <c r="L917" s="124"/>
      <c r="M917" s="124"/>
      <c r="N917" s="124"/>
      <c r="O917" s="124"/>
      <c r="P917" s="123"/>
      <c r="Q917" s="124"/>
      <c r="R917" s="124"/>
      <c r="S917" s="124"/>
      <c r="T917" s="124"/>
      <c r="U917" s="124"/>
      <c r="V917" s="124"/>
      <c r="W917" s="122"/>
      <c r="X917" s="122"/>
      <c r="Y917" s="122"/>
      <c r="Z917" s="121"/>
      <c r="AA917" s="121"/>
      <c r="AB917" s="121"/>
      <c r="AC917" s="121"/>
      <c r="AD917" s="121"/>
      <c r="AE917" s="121"/>
      <c r="AF917" s="192"/>
      <c r="AG917" s="192"/>
      <c r="AH917" s="192"/>
      <c r="AI917" s="192"/>
      <c r="AJ917" s="192"/>
    </row>
    <row r="918" spans="1:36" s="194" customFormat="1" ht="15">
      <c r="A918" s="121"/>
      <c r="B918" s="235"/>
      <c r="C918" s="124"/>
      <c r="D918" s="124"/>
      <c r="E918" s="124"/>
      <c r="F918" s="124"/>
      <c r="G918" s="124"/>
      <c r="H918" s="123"/>
      <c r="I918" s="124"/>
      <c r="J918" s="124"/>
      <c r="K918" s="124"/>
      <c r="L918" s="124"/>
      <c r="M918" s="124"/>
      <c r="N918" s="124"/>
      <c r="O918" s="124"/>
      <c r="P918" s="123"/>
      <c r="Q918" s="124"/>
      <c r="R918" s="124"/>
      <c r="S918" s="124"/>
      <c r="T918" s="124"/>
      <c r="U918" s="124"/>
      <c r="V918" s="124"/>
      <c r="W918" s="122"/>
      <c r="X918" s="122"/>
      <c r="Y918" s="122"/>
      <c r="Z918" s="121"/>
      <c r="AA918" s="121"/>
      <c r="AB918" s="121"/>
      <c r="AC918" s="121"/>
      <c r="AD918" s="121"/>
      <c r="AE918" s="121"/>
      <c r="AF918" s="192"/>
      <c r="AG918" s="192"/>
      <c r="AH918" s="192"/>
      <c r="AI918" s="192"/>
      <c r="AJ918" s="192"/>
    </row>
    <row r="919" spans="1:36" s="194" customFormat="1" ht="15">
      <c r="A919" s="121"/>
      <c r="B919" s="235"/>
      <c r="C919" s="124"/>
      <c r="D919" s="124"/>
      <c r="E919" s="124"/>
      <c r="F919" s="124"/>
      <c r="G919" s="124"/>
      <c r="H919" s="123"/>
      <c r="I919" s="124"/>
      <c r="J919" s="124"/>
      <c r="K919" s="124"/>
      <c r="L919" s="124"/>
      <c r="M919" s="124"/>
      <c r="N919" s="124"/>
      <c r="O919" s="124"/>
      <c r="P919" s="123"/>
      <c r="Q919" s="124"/>
      <c r="R919" s="124"/>
      <c r="S919" s="124"/>
      <c r="T919" s="124"/>
      <c r="U919" s="124"/>
      <c r="V919" s="124"/>
      <c r="W919" s="122"/>
      <c r="X919" s="122"/>
      <c r="Y919" s="122"/>
      <c r="Z919" s="121"/>
      <c r="AA919" s="121"/>
      <c r="AB919" s="121"/>
      <c r="AC919" s="121"/>
      <c r="AD919" s="121"/>
      <c r="AE919" s="121"/>
      <c r="AF919" s="192"/>
      <c r="AG919" s="192"/>
      <c r="AH919" s="192"/>
      <c r="AI919" s="192"/>
      <c r="AJ919" s="192"/>
    </row>
    <row r="920" spans="1:36" s="194" customFormat="1" ht="15">
      <c r="A920" s="121"/>
      <c r="B920" s="235"/>
      <c r="C920" s="124"/>
      <c r="D920" s="124"/>
      <c r="E920" s="124"/>
      <c r="F920" s="124"/>
      <c r="G920" s="124"/>
      <c r="H920" s="123"/>
      <c r="I920" s="124"/>
      <c r="J920" s="124"/>
      <c r="K920" s="124"/>
      <c r="L920" s="124"/>
      <c r="M920" s="124"/>
      <c r="N920" s="124"/>
      <c r="O920" s="124"/>
      <c r="P920" s="123"/>
      <c r="Q920" s="124"/>
      <c r="R920" s="124"/>
      <c r="S920" s="124"/>
      <c r="T920" s="124"/>
      <c r="U920" s="124"/>
      <c r="V920" s="124"/>
      <c r="W920" s="122"/>
      <c r="X920" s="122"/>
      <c r="Y920" s="122"/>
      <c r="Z920" s="121"/>
      <c r="AA920" s="121"/>
      <c r="AB920" s="121"/>
      <c r="AC920" s="121"/>
      <c r="AD920" s="121"/>
      <c r="AE920" s="121"/>
      <c r="AF920" s="192"/>
      <c r="AG920" s="192"/>
      <c r="AH920" s="192"/>
      <c r="AI920" s="192"/>
      <c r="AJ920" s="192"/>
    </row>
    <row r="921" spans="1:36" s="194" customFormat="1" ht="15">
      <c r="A921" s="121"/>
      <c r="B921" s="235"/>
      <c r="C921" s="124"/>
      <c r="D921" s="124"/>
      <c r="E921" s="124"/>
      <c r="F921" s="124"/>
      <c r="G921" s="124"/>
      <c r="H921" s="123"/>
      <c r="I921" s="124"/>
      <c r="J921" s="124"/>
      <c r="K921" s="124"/>
      <c r="L921" s="124"/>
      <c r="M921" s="124"/>
      <c r="N921" s="124"/>
      <c r="O921" s="124"/>
      <c r="P921" s="123"/>
      <c r="Q921" s="124"/>
      <c r="R921" s="124"/>
      <c r="S921" s="124"/>
      <c r="T921" s="124"/>
      <c r="U921" s="124"/>
      <c r="V921" s="124"/>
      <c r="W921" s="122"/>
      <c r="X921" s="122"/>
      <c r="Y921" s="122"/>
      <c r="Z921" s="121"/>
      <c r="AA921" s="121"/>
      <c r="AB921" s="121"/>
      <c r="AC921" s="121"/>
      <c r="AD921" s="121"/>
      <c r="AE921" s="121"/>
      <c r="AF921" s="192"/>
      <c r="AG921" s="192"/>
      <c r="AH921" s="192"/>
      <c r="AI921" s="192"/>
      <c r="AJ921" s="192"/>
    </row>
    <row r="922" spans="1:36" s="194" customFormat="1" ht="15">
      <c r="A922" s="121"/>
      <c r="B922" s="235"/>
      <c r="C922" s="124"/>
      <c r="D922" s="124"/>
      <c r="E922" s="124"/>
      <c r="F922" s="124"/>
      <c r="G922" s="124"/>
      <c r="H922" s="123"/>
      <c r="I922" s="124"/>
      <c r="J922" s="124"/>
      <c r="K922" s="124"/>
      <c r="L922" s="124"/>
      <c r="M922" s="124"/>
      <c r="N922" s="124"/>
      <c r="O922" s="124"/>
      <c r="P922" s="123"/>
      <c r="Q922" s="124"/>
      <c r="R922" s="124"/>
      <c r="S922" s="124"/>
      <c r="T922" s="124"/>
      <c r="U922" s="124"/>
      <c r="V922" s="124"/>
      <c r="W922" s="122"/>
      <c r="X922" s="122"/>
      <c r="Y922" s="122"/>
      <c r="Z922" s="121"/>
      <c r="AA922" s="121"/>
      <c r="AB922" s="121"/>
      <c r="AC922" s="121"/>
      <c r="AD922" s="121"/>
      <c r="AE922" s="121"/>
      <c r="AF922" s="192"/>
      <c r="AG922" s="192"/>
      <c r="AH922" s="192"/>
      <c r="AI922" s="192"/>
      <c r="AJ922" s="192"/>
    </row>
    <row r="923" spans="1:36" s="194" customFormat="1" ht="15">
      <c r="A923" s="121"/>
      <c r="B923" s="235"/>
      <c r="C923" s="124"/>
      <c r="D923" s="124"/>
      <c r="E923" s="124"/>
      <c r="F923" s="124"/>
      <c r="G923" s="124"/>
      <c r="H923" s="123"/>
      <c r="I923" s="124"/>
      <c r="J923" s="124"/>
      <c r="K923" s="124"/>
      <c r="L923" s="124"/>
      <c r="M923" s="124"/>
      <c r="N923" s="124"/>
      <c r="O923" s="124"/>
      <c r="P923" s="123"/>
      <c r="Q923" s="124"/>
      <c r="R923" s="124"/>
      <c r="S923" s="124"/>
      <c r="T923" s="124"/>
      <c r="U923" s="124"/>
      <c r="V923" s="124"/>
      <c r="W923" s="122"/>
      <c r="X923" s="122"/>
      <c r="Y923" s="122"/>
      <c r="Z923" s="121"/>
      <c r="AA923" s="121"/>
      <c r="AB923" s="121"/>
      <c r="AC923" s="121"/>
      <c r="AD923" s="121"/>
      <c r="AE923" s="121"/>
      <c r="AF923" s="192"/>
      <c r="AG923" s="192"/>
      <c r="AH923" s="192"/>
      <c r="AI923" s="192"/>
      <c r="AJ923" s="192"/>
    </row>
    <row r="924" spans="1:36" s="194" customFormat="1" ht="15">
      <c r="A924" s="121"/>
      <c r="B924" s="235"/>
      <c r="C924" s="124"/>
      <c r="D924" s="124"/>
      <c r="E924" s="124"/>
      <c r="F924" s="124"/>
      <c r="G924" s="124"/>
      <c r="H924" s="123"/>
      <c r="I924" s="124"/>
      <c r="J924" s="124"/>
      <c r="K924" s="124"/>
      <c r="L924" s="124"/>
      <c r="M924" s="124"/>
      <c r="N924" s="124"/>
      <c r="O924" s="124"/>
      <c r="P924" s="123"/>
      <c r="Q924" s="124"/>
      <c r="R924" s="124"/>
      <c r="S924" s="124"/>
      <c r="T924" s="124"/>
      <c r="U924" s="124"/>
      <c r="V924" s="124"/>
      <c r="W924" s="122"/>
      <c r="X924" s="122"/>
      <c r="Y924" s="122"/>
      <c r="Z924" s="121"/>
      <c r="AA924" s="121"/>
      <c r="AB924" s="121"/>
      <c r="AC924" s="121"/>
      <c r="AD924" s="121"/>
      <c r="AE924" s="121"/>
      <c r="AF924" s="192"/>
      <c r="AG924" s="192"/>
      <c r="AH924" s="192"/>
      <c r="AI924" s="192"/>
      <c r="AJ924" s="192"/>
    </row>
    <row r="925" spans="1:36" s="194" customFormat="1" ht="15">
      <c r="A925" s="121"/>
      <c r="B925" s="235"/>
      <c r="C925" s="124"/>
      <c r="D925" s="124"/>
      <c r="E925" s="124"/>
      <c r="F925" s="124"/>
      <c r="G925" s="124"/>
      <c r="H925" s="123"/>
      <c r="I925" s="124"/>
      <c r="J925" s="124"/>
      <c r="K925" s="124"/>
      <c r="L925" s="124"/>
      <c r="M925" s="124"/>
      <c r="N925" s="124"/>
      <c r="O925" s="124"/>
      <c r="P925" s="123"/>
      <c r="Q925" s="124"/>
      <c r="R925" s="124"/>
      <c r="S925" s="124"/>
      <c r="T925" s="124"/>
      <c r="U925" s="124"/>
      <c r="V925" s="124"/>
      <c r="W925" s="122"/>
      <c r="X925" s="122"/>
      <c r="Y925" s="122"/>
      <c r="Z925" s="121"/>
      <c r="AA925" s="121"/>
      <c r="AB925" s="121"/>
      <c r="AC925" s="121"/>
      <c r="AD925" s="121"/>
      <c r="AE925" s="121"/>
      <c r="AF925" s="192"/>
      <c r="AG925" s="192"/>
      <c r="AH925" s="192"/>
      <c r="AI925" s="192"/>
      <c r="AJ925" s="192"/>
    </row>
    <row r="926" spans="1:36" s="194" customFormat="1" ht="15">
      <c r="A926" s="121"/>
      <c r="B926" s="235"/>
      <c r="C926" s="124"/>
      <c r="D926" s="124"/>
      <c r="E926" s="124"/>
      <c r="F926" s="124"/>
      <c r="G926" s="124"/>
      <c r="H926" s="123"/>
      <c r="I926" s="124"/>
      <c r="J926" s="124"/>
      <c r="K926" s="124"/>
      <c r="L926" s="124"/>
      <c r="M926" s="124"/>
      <c r="N926" s="124"/>
      <c r="O926" s="124"/>
      <c r="P926" s="123"/>
      <c r="Q926" s="124"/>
      <c r="R926" s="124"/>
      <c r="S926" s="124"/>
      <c r="T926" s="124"/>
      <c r="U926" s="124"/>
      <c r="V926" s="124"/>
      <c r="W926" s="122"/>
      <c r="X926" s="122"/>
      <c r="Y926" s="122"/>
      <c r="Z926" s="121"/>
      <c r="AA926" s="121"/>
      <c r="AB926" s="121"/>
      <c r="AC926" s="121"/>
      <c r="AD926" s="121"/>
      <c r="AE926" s="121"/>
      <c r="AF926" s="192"/>
      <c r="AG926" s="192"/>
      <c r="AH926" s="192"/>
      <c r="AI926" s="192"/>
      <c r="AJ926" s="192"/>
    </row>
    <row r="927" spans="1:36" s="194" customFormat="1" ht="15">
      <c r="A927" s="121"/>
      <c r="B927" s="235"/>
      <c r="C927" s="124"/>
      <c r="D927" s="124"/>
      <c r="E927" s="124"/>
      <c r="F927" s="124"/>
      <c r="G927" s="124"/>
      <c r="H927" s="123"/>
      <c r="I927" s="124"/>
      <c r="J927" s="124"/>
      <c r="K927" s="124"/>
      <c r="L927" s="124"/>
      <c r="M927" s="124"/>
      <c r="N927" s="124"/>
      <c r="O927" s="124"/>
      <c r="P927" s="123"/>
      <c r="Q927" s="124"/>
      <c r="R927" s="124"/>
      <c r="S927" s="124"/>
      <c r="T927" s="124"/>
      <c r="U927" s="124"/>
      <c r="V927" s="124"/>
      <c r="W927" s="122"/>
      <c r="X927" s="122"/>
      <c r="Y927" s="122"/>
      <c r="Z927" s="121"/>
      <c r="AA927" s="121"/>
      <c r="AB927" s="121"/>
      <c r="AC927" s="121"/>
      <c r="AD927" s="121"/>
      <c r="AE927" s="121"/>
      <c r="AF927" s="192"/>
      <c r="AG927" s="192"/>
      <c r="AH927" s="192"/>
      <c r="AI927" s="192"/>
      <c r="AJ927" s="192"/>
    </row>
    <row r="928" spans="1:36" s="194" customFormat="1" ht="15">
      <c r="A928" s="121"/>
      <c r="B928" s="235"/>
      <c r="C928" s="124"/>
      <c r="D928" s="124"/>
      <c r="E928" s="124"/>
      <c r="F928" s="124"/>
      <c r="G928" s="124"/>
      <c r="H928" s="123"/>
      <c r="I928" s="124"/>
      <c r="J928" s="124"/>
      <c r="K928" s="124"/>
      <c r="L928" s="124"/>
      <c r="M928" s="124"/>
      <c r="N928" s="124"/>
      <c r="O928" s="124"/>
      <c r="P928" s="123"/>
      <c r="Q928" s="124"/>
      <c r="R928" s="124"/>
      <c r="S928" s="124"/>
      <c r="T928" s="124"/>
      <c r="U928" s="124"/>
      <c r="V928" s="124"/>
      <c r="W928" s="122"/>
      <c r="X928" s="122"/>
      <c r="Y928" s="122"/>
      <c r="Z928" s="121"/>
      <c r="AA928" s="121"/>
      <c r="AB928" s="121"/>
      <c r="AC928" s="121"/>
      <c r="AD928" s="121"/>
      <c r="AE928" s="121"/>
      <c r="AF928" s="192"/>
      <c r="AG928" s="192"/>
      <c r="AH928" s="192"/>
      <c r="AI928" s="192"/>
      <c r="AJ928" s="192"/>
    </row>
    <row r="929" spans="1:36" s="194" customFormat="1" ht="15">
      <c r="A929" s="121"/>
      <c r="B929" s="235"/>
      <c r="C929" s="124"/>
      <c r="D929" s="124"/>
      <c r="E929" s="124"/>
      <c r="F929" s="124"/>
      <c r="G929" s="124"/>
      <c r="H929" s="123"/>
      <c r="I929" s="124"/>
      <c r="J929" s="124"/>
      <c r="K929" s="124"/>
      <c r="L929" s="124"/>
      <c r="M929" s="124"/>
      <c r="N929" s="124"/>
      <c r="O929" s="124"/>
      <c r="P929" s="123"/>
      <c r="Q929" s="124"/>
      <c r="R929" s="124"/>
      <c r="S929" s="124"/>
      <c r="T929" s="124"/>
      <c r="U929" s="124"/>
      <c r="V929" s="124"/>
      <c r="W929" s="122"/>
      <c r="X929" s="122"/>
      <c r="Y929" s="122"/>
      <c r="Z929" s="121"/>
      <c r="AA929" s="121"/>
      <c r="AB929" s="121"/>
      <c r="AC929" s="121"/>
      <c r="AD929" s="121"/>
      <c r="AE929" s="121"/>
      <c r="AF929" s="192"/>
      <c r="AG929" s="192"/>
      <c r="AH929" s="192"/>
      <c r="AI929" s="192"/>
      <c r="AJ929" s="192"/>
    </row>
    <row r="930" spans="1:36" s="194" customFormat="1" ht="15">
      <c r="A930" s="121"/>
      <c r="B930" s="235"/>
      <c r="C930" s="124"/>
      <c r="D930" s="124"/>
      <c r="E930" s="124"/>
      <c r="F930" s="124"/>
      <c r="G930" s="124"/>
      <c r="H930" s="123"/>
      <c r="I930" s="124"/>
      <c r="J930" s="124"/>
      <c r="K930" s="124"/>
      <c r="L930" s="124"/>
      <c r="M930" s="124"/>
      <c r="N930" s="124"/>
      <c r="O930" s="124"/>
      <c r="P930" s="123"/>
      <c r="Q930" s="124"/>
      <c r="R930" s="124"/>
      <c r="S930" s="124"/>
      <c r="T930" s="124"/>
      <c r="U930" s="124"/>
      <c r="V930" s="124"/>
      <c r="W930" s="122"/>
      <c r="X930" s="122"/>
      <c r="Y930" s="122"/>
      <c r="Z930" s="121"/>
      <c r="AA930" s="121"/>
      <c r="AB930" s="121"/>
      <c r="AC930" s="121"/>
      <c r="AD930" s="121"/>
      <c r="AE930" s="121"/>
      <c r="AF930" s="192"/>
      <c r="AG930" s="192"/>
      <c r="AH930" s="192"/>
      <c r="AI930" s="192"/>
      <c r="AJ930" s="192"/>
    </row>
    <row r="931" spans="1:36" s="194" customFormat="1" ht="15">
      <c r="A931" s="121"/>
      <c r="B931" s="235"/>
      <c r="C931" s="124"/>
      <c r="D931" s="124"/>
      <c r="E931" s="124"/>
      <c r="F931" s="124"/>
      <c r="G931" s="124"/>
      <c r="H931" s="123"/>
      <c r="I931" s="124"/>
      <c r="J931" s="124"/>
      <c r="K931" s="124"/>
      <c r="L931" s="124"/>
      <c r="M931" s="124"/>
      <c r="N931" s="124"/>
      <c r="O931" s="124"/>
      <c r="P931" s="123"/>
      <c r="Q931" s="124"/>
      <c r="R931" s="124"/>
      <c r="S931" s="124"/>
      <c r="T931" s="124"/>
      <c r="U931" s="124"/>
      <c r="V931" s="124"/>
      <c r="W931" s="122"/>
      <c r="X931" s="122"/>
      <c r="Y931" s="122"/>
      <c r="Z931" s="121"/>
      <c r="AA931" s="121"/>
      <c r="AB931" s="121"/>
      <c r="AC931" s="121"/>
      <c r="AD931" s="121"/>
      <c r="AE931" s="121"/>
      <c r="AF931" s="192"/>
      <c r="AG931" s="192"/>
      <c r="AH931" s="192"/>
      <c r="AI931" s="192"/>
      <c r="AJ931" s="192"/>
    </row>
    <row r="932" spans="1:36" s="194" customFormat="1" ht="15">
      <c r="A932" s="121"/>
      <c r="B932" s="235"/>
      <c r="C932" s="124"/>
      <c r="D932" s="124"/>
      <c r="E932" s="124"/>
      <c r="F932" s="124"/>
      <c r="G932" s="124"/>
      <c r="H932" s="123"/>
      <c r="I932" s="124"/>
      <c r="J932" s="124"/>
      <c r="K932" s="124"/>
      <c r="L932" s="124"/>
      <c r="M932" s="124"/>
      <c r="N932" s="124"/>
      <c r="O932" s="124"/>
      <c r="P932" s="123"/>
      <c r="Q932" s="124"/>
      <c r="R932" s="124"/>
      <c r="S932" s="124"/>
      <c r="T932" s="124"/>
      <c r="U932" s="124"/>
      <c r="V932" s="124"/>
      <c r="W932" s="122"/>
      <c r="X932" s="122"/>
      <c r="Y932" s="122"/>
      <c r="Z932" s="121"/>
      <c r="AA932" s="121"/>
      <c r="AB932" s="121"/>
      <c r="AC932" s="121"/>
      <c r="AD932" s="121"/>
      <c r="AE932" s="121"/>
      <c r="AF932" s="192"/>
      <c r="AG932" s="192"/>
      <c r="AH932" s="192"/>
      <c r="AI932" s="192"/>
      <c r="AJ932" s="192"/>
    </row>
    <row r="933" spans="1:36" s="194" customFormat="1" ht="15">
      <c r="A933" s="121"/>
      <c r="B933" s="235"/>
      <c r="C933" s="124"/>
      <c r="D933" s="124"/>
      <c r="E933" s="124"/>
      <c r="F933" s="124"/>
      <c r="G933" s="124"/>
      <c r="H933" s="123"/>
      <c r="I933" s="124"/>
      <c r="J933" s="124"/>
      <c r="K933" s="124"/>
      <c r="L933" s="124"/>
      <c r="M933" s="124"/>
      <c r="N933" s="124"/>
      <c r="O933" s="124"/>
      <c r="P933" s="123"/>
      <c r="Q933" s="124"/>
      <c r="R933" s="124"/>
      <c r="S933" s="124"/>
      <c r="T933" s="124"/>
      <c r="U933" s="124"/>
      <c r="V933" s="124"/>
      <c r="W933" s="122"/>
      <c r="X933" s="122"/>
      <c r="Y933" s="122"/>
      <c r="Z933" s="121"/>
      <c r="AA933" s="121"/>
      <c r="AB933" s="121"/>
      <c r="AC933" s="121"/>
      <c r="AD933" s="121"/>
      <c r="AE933" s="121"/>
      <c r="AF933" s="192"/>
      <c r="AG933" s="192"/>
      <c r="AH933" s="192"/>
      <c r="AI933" s="192"/>
      <c r="AJ933" s="192"/>
    </row>
    <row r="934" spans="1:36" s="194" customFormat="1" ht="15">
      <c r="A934" s="121"/>
      <c r="B934" s="235"/>
      <c r="C934" s="124"/>
      <c r="D934" s="124"/>
      <c r="E934" s="124"/>
      <c r="F934" s="124"/>
      <c r="G934" s="124"/>
      <c r="H934" s="123"/>
      <c r="I934" s="124"/>
      <c r="J934" s="124"/>
      <c r="K934" s="124"/>
      <c r="L934" s="124"/>
      <c r="M934" s="124"/>
      <c r="N934" s="124"/>
      <c r="O934" s="124"/>
      <c r="P934" s="123"/>
      <c r="Q934" s="124"/>
      <c r="R934" s="124"/>
      <c r="S934" s="124"/>
      <c r="T934" s="124"/>
      <c r="U934" s="124"/>
      <c r="V934" s="124"/>
      <c r="W934" s="122"/>
      <c r="X934" s="122"/>
      <c r="Y934" s="122"/>
      <c r="Z934" s="121"/>
      <c r="AA934" s="121"/>
      <c r="AB934" s="121"/>
      <c r="AC934" s="121"/>
      <c r="AD934" s="121"/>
      <c r="AE934" s="121"/>
      <c r="AF934" s="192"/>
      <c r="AG934" s="192"/>
      <c r="AH934" s="192"/>
      <c r="AI934" s="192"/>
      <c r="AJ934" s="192"/>
    </row>
    <row r="935" spans="1:36" s="194" customFormat="1" ht="15">
      <c r="A935" s="121"/>
      <c r="B935" s="235"/>
      <c r="C935" s="124"/>
      <c r="D935" s="124"/>
      <c r="E935" s="124"/>
      <c r="F935" s="124"/>
      <c r="G935" s="124"/>
      <c r="H935" s="123"/>
      <c r="I935" s="124"/>
      <c r="J935" s="124"/>
      <c r="K935" s="124"/>
      <c r="L935" s="124"/>
      <c r="M935" s="124"/>
      <c r="N935" s="124"/>
      <c r="O935" s="124"/>
      <c r="P935" s="123"/>
      <c r="Q935" s="124"/>
      <c r="R935" s="124"/>
      <c r="S935" s="124"/>
      <c r="T935" s="124"/>
      <c r="U935" s="124"/>
      <c r="V935" s="124"/>
      <c r="W935" s="122"/>
      <c r="X935" s="122"/>
      <c r="Y935" s="122"/>
      <c r="Z935" s="121"/>
      <c r="AA935" s="121"/>
      <c r="AB935" s="121"/>
      <c r="AC935" s="121"/>
      <c r="AD935" s="121"/>
      <c r="AE935" s="121"/>
      <c r="AF935" s="192"/>
      <c r="AG935" s="192"/>
      <c r="AH935" s="192"/>
      <c r="AI935" s="192"/>
      <c r="AJ935" s="192"/>
    </row>
    <row r="936" spans="1:36" s="194" customFormat="1" ht="15">
      <c r="A936" s="121"/>
      <c r="B936" s="235"/>
      <c r="C936" s="124"/>
      <c r="D936" s="124"/>
      <c r="E936" s="124"/>
      <c r="F936" s="124"/>
      <c r="G936" s="124"/>
      <c r="H936" s="123"/>
      <c r="I936" s="124"/>
      <c r="J936" s="124"/>
      <c r="K936" s="124"/>
      <c r="L936" s="124"/>
      <c r="M936" s="124"/>
      <c r="N936" s="124"/>
      <c r="O936" s="124"/>
      <c r="P936" s="123"/>
      <c r="Q936" s="124"/>
      <c r="R936" s="124"/>
      <c r="S936" s="124"/>
      <c r="T936" s="124"/>
      <c r="U936" s="124"/>
      <c r="V936" s="124"/>
      <c r="W936" s="122"/>
      <c r="X936" s="122"/>
      <c r="Y936" s="122"/>
      <c r="Z936" s="121"/>
      <c r="AA936" s="121"/>
      <c r="AB936" s="121"/>
      <c r="AC936" s="121"/>
      <c r="AD936" s="121"/>
      <c r="AE936" s="121"/>
      <c r="AF936" s="192"/>
      <c r="AG936" s="192"/>
      <c r="AH936" s="192"/>
      <c r="AI936" s="192"/>
      <c r="AJ936" s="192"/>
    </row>
    <row r="937" spans="1:36" s="194" customFormat="1" ht="15">
      <c r="A937" s="121"/>
      <c r="B937" s="235"/>
      <c r="C937" s="124"/>
      <c r="D937" s="124"/>
      <c r="E937" s="124"/>
      <c r="F937" s="124"/>
      <c r="G937" s="124"/>
      <c r="H937" s="123"/>
      <c r="I937" s="124"/>
      <c r="J937" s="124"/>
      <c r="K937" s="124"/>
      <c r="L937" s="124"/>
      <c r="M937" s="124"/>
      <c r="N937" s="124"/>
      <c r="O937" s="124"/>
      <c r="P937" s="123"/>
      <c r="Q937" s="124"/>
      <c r="R937" s="124"/>
      <c r="S937" s="124"/>
      <c r="T937" s="124"/>
      <c r="U937" s="124"/>
      <c r="V937" s="124"/>
      <c r="W937" s="122"/>
      <c r="X937" s="122"/>
      <c r="Y937" s="122"/>
      <c r="Z937" s="121"/>
      <c r="AA937" s="121"/>
      <c r="AB937" s="121"/>
      <c r="AC937" s="121"/>
      <c r="AD937" s="121"/>
      <c r="AE937" s="121"/>
      <c r="AF937" s="192"/>
      <c r="AG937" s="192"/>
      <c r="AH937" s="192"/>
      <c r="AI937" s="192"/>
      <c r="AJ937" s="192"/>
    </row>
    <row r="938" spans="1:36" s="194" customFormat="1" ht="15">
      <c r="A938" s="121"/>
      <c r="B938" s="235"/>
      <c r="C938" s="124"/>
      <c r="D938" s="124"/>
      <c r="E938" s="124"/>
      <c r="F938" s="124"/>
      <c r="G938" s="124"/>
      <c r="H938" s="123"/>
      <c r="I938" s="124"/>
      <c r="J938" s="124"/>
      <c r="K938" s="124"/>
      <c r="L938" s="124"/>
      <c r="M938" s="124"/>
      <c r="N938" s="124"/>
      <c r="O938" s="124"/>
      <c r="P938" s="123"/>
      <c r="Q938" s="124"/>
      <c r="R938" s="124"/>
      <c r="S938" s="124"/>
      <c r="T938" s="124"/>
      <c r="U938" s="124"/>
      <c r="V938" s="124"/>
      <c r="W938" s="122"/>
      <c r="X938" s="122"/>
      <c r="Y938" s="122"/>
      <c r="Z938" s="121"/>
      <c r="AA938" s="121"/>
      <c r="AB938" s="121"/>
      <c r="AC938" s="121"/>
      <c r="AD938" s="121"/>
      <c r="AE938" s="121"/>
      <c r="AF938" s="192"/>
      <c r="AG938" s="192"/>
      <c r="AH938" s="192"/>
      <c r="AI938" s="192"/>
      <c r="AJ938" s="192"/>
    </row>
    <row r="939" spans="1:36" s="194" customFormat="1" ht="15">
      <c r="A939" s="121"/>
      <c r="B939" s="235"/>
      <c r="C939" s="124"/>
      <c r="D939" s="124"/>
      <c r="E939" s="124"/>
      <c r="F939" s="124"/>
      <c r="G939" s="124"/>
      <c r="H939" s="123"/>
      <c r="I939" s="124"/>
      <c r="J939" s="124"/>
      <c r="K939" s="124"/>
      <c r="L939" s="124"/>
      <c r="M939" s="124"/>
      <c r="N939" s="124"/>
      <c r="O939" s="124"/>
      <c r="P939" s="123"/>
      <c r="Q939" s="124"/>
      <c r="R939" s="124"/>
      <c r="S939" s="124"/>
      <c r="T939" s="124"/>
      <c r="U939" s="124"/>
      <c r="V939" s="124"/>
      <c r="W939" s="122"/>
      <c r="X939" s="122"/>
      <c r="Y939" s="122"/>
      <c r="Z939" s="121"/>
      <c r="AA939" s="121"/>
      <c r="AB939" s="121"/>
      <c r="AC939" s="121"/>
      <c r="AD939" s="121"/>
      <c r="AE939" s="121"/>
      <c r="AF939" s="192"/>
      <c r="AG939" s="192"/>
      <c r="AH939" s="192"/>
      <c r="AI939" s="192"/>
      <c r="AJ939" s="192"/>
    </row>
    <row r="940" spans="1:36" s="194" customFormat="1" ht="15">
      <c r="A940" s="121"/>
      <c r="B940" s="235"/>
      <c r="C940" s="124"/>
      <c r="D940" s="124"/>
      <c r="E940" s="124"/>
      <c r="F940" s="124"/>
      <c r="G940" s="124"/>
      <c r="H940" s="123"/>
      <c r="I940" s="124"/>
      <c r="J940" s="124"/>
      <c r="K940" s="124"/>
      <c r="L940" s="124"/>
      <c r="M940" s="124"/>
      <c r="N940" s="124"/>
      <c r="O940" s="124"/>
      <c r="P940" s="123"/>
      <c r="Q940" s="124"/>
      <c r="R940" s="124"/>
      <c r="S940" s="124"/>
      <c r="T940" s="124"/>
      <c r="U940" s="124"/>
      <c r="V940" s="124"/>
      <c r="W940" s="122"/>
      <c r="X940" s="122"/>
      <c r="Y940" s="122"/>
      <c r="Z940" s="121"/>
      <c r="AA940" s="121"/>
      <c r="AB940" s="121"/>
      <c r="AC940" s="121"/>
      <c r="AD940" s="121"/>
      <c r="AE940" s="121"/>
      <c r="AF940" s="192"/>
      <c r="AG940" s="192"/>
      <c r="AH940" s="192"/>
      <c r="AI940" s="192"/>
      <c r="AJ940" s="192"/>
    </row>
    <row r="941" spans="1:36" s="194" customFormat="1" ht="15">
      <c r="A941" s="121"/>
      <c r="B941" s="235"/>
      <c r="C941" s="124"/>
      <c r="D941" s="124"/>
      <c r="E941" s="124"/>
      <c r="F941" s="124"/>
      <c r="G941" s="124"/>
      <c r="H941" s="123"/>
      <c r="I941" s="124"/>
      <c r="J941" s="124"/>
      <c r="K941" s="124"/>
      <c r="L941" s="124"/>
      <c r="M941" s="124"/>
      <c r="N941" s="124"/>
      <c r="O941" s="124"/>
      <c r="P941" s="123"/>
      <c r="Q941" s="124"/>
      <c r="R941" s="124"/>
      <c r="S941" s="124"/>
      <c r="T941" s="124"/>
      <c r="U941" s="124"/>
      <c r="V941" s="124"/>
      <c r="W941" s="122"/>
      <c r="X941" s="122"/>
      <c r="Y941" s="122"/>
      <c r="Z941" s="121"/>
      <c r="AA941" s="121"/>
      <c r="AB941" s="121"/>
      <c r="AC941" s="121"/>
      <c r="AD941" s="121"/>
      <c r="AE941" s="121"/>
      <c r="AF941" s="192"/>
      <c r="AG941" s="192"/>
      <c r="AH941" s="192"/>
      <c r="AI941" s="192"/>
      <c r="AJ941" s="192"/>
    </row>
    <row r="942" spans="1:36" s="194" customFormat="1" ht="15">
      <c r="A942" s="121"/>
      <c r="B942" s="235"/>
      <c r="C942" s="124"/>
      <c r="D942" s="124"/>
      <c r="E942" s="124"/>
      <c r="F942" s="124"/>
      <c r="G942" s="124"/>
      <c r="H942" s="123"/>
      <c r="I942" s="124"/>
      <c r="J942" s="124"/>
      <c r="K942" s="124"/>
      <c r="L942" s="124"/>
      <c r="M942" s="124"/>
      <c r="N942" s="124"/>
      <c r="O942" s="124"/>
      <c r="P942" s="123"/>
      <c r="Q942" s="124"/>
      <c r="R942" s="124"/>
      <c r="S942" s="124"/>
      <c r="T942" s="124"/>
      <c r="U942" s="124"/>
      <c r="V942" s="124"/>
      <c r="W942" s="122"/>
      <c r="X942" s="122"/>
      <c r="Y942" s="122"/>
      <c r="Z942" s="121"/>
      <c r="AA942" s="121"/>
      <c r="AB942" s="121"/>
      <c r="AC942" s="121"/>
      <c r="AD942" s="121"/>
      <c r="AE942" s="121"/>
      <c r="AF942" s="192"/>
      <c r="AG942" s="192"/>
      <c r="AH942" s="192"/>
      <c r="AI942" s="192"/>
      <c r="AJ942" s="192"/>
    </row>
    <row r="943" spans="1:36" s="194" customFormat="1" ht="15">
      <c r="A943" s="121"/>
      <c r="B943" s="235"/>
      <c r="C943" s="124"/>
      <c r="D943" s="124"/>
      <c r="E943" s="124"/>
      <c r="F943" s="124"/>
      <c r="G943" s="124"/>
      <c r="H943" s="123"/>
      <c r="I943" s="124"/>
      <c r="J943" s="124"/>
      <c r="K943" s="124"/>
      <c r="L943" s="124"/>
      <c r="M943" s="124"/>
      <c r="N943" s="124"/>
      <c r="O943" s="124"/>
      <c r="P943" s="123"/>
      <c r="Q943" s="124"/>
      <c r="R943" s="124"/>
      <c r="S943" s="124"/>
      <c r="T943" s="124"/>
      <c r="U943" s="124"/>
      <c r="V943" s="124"/>
      <c r="W943" s="122"/>
      <c r="X943" s="122"/>
      <c r="Y943" s="122"/>
      <c r="Z943" s="121"/>
      <c r="AA943" s="121"/>
      <c r="AB943" s="121"/>
      <c r="AC943" s="121"/>
      <c r="AD943" s="121"/>
      <c r="AE943" s="121"/>
      <c r="AF943" s="192"/>
      <c r="AG943" s="192"/>
      <c r="AH943" s="192"/>
      <c r="AI943" s="192"/>
      <c r="AJ943" s="192"/>
    </row>
    <row r="944" spans="1:36" s="194" customFormat="1" ht="15">
      <c r="A944" s="121"/>
      <c r="B944" s="235"/>
      <c r="C944" s="124"/>
      <c r="D944" s="124"/>
      <c r="E944" s="124"/>
      <c r="F944" s="124"/>
      <c r="G944" s="124"/>
      <c r="H944" s="123"/>
      <c r="I944" s="124"/>
      <c r="J944" s="124"/>
      <c r="K944" s="124"/>
      <c r="L944" s="124"/>
      <c r="M944" s="124"/>
      <c r="N944" s="124"/>
      <c r="O944" s="124"/>
      <c r="P944" s="123"/>
      <c r="Q944" s="124"/>
      <c r="R944" s="124"/>
      <c r="S944" s="124"/>
      <c r="T944" s="124"/>
      <c r="U944" s="124"/>
      <c r="V944" s="124"/>
      <c r="W944" s="122"/>
      <c r="X944" s="122"/>
      <c r="Y944" s="122"/>
      <c r="Z944" s="121"/>
      <c r="AA944" s="121"/>
      <c r="AB944" s="121"/>
      <c r="AC944" s="121"/>
      <c r="AD944" s="121"/>
      <c r="AE944" s="121"/>
      <c r="AF944" s="192"/>
      <c r="AG944" s="192"/>
      <c r="AH944" s="192"/>
      <c r="AI944" s="192"/>
      <c r="AJ944" s="192"/>
    </row>
    <row r="945" spans="1:36" s="194" customFormat="1" ht="15">
      <c r="A945" s="121"/>
      <c r="B945" s="235"/>
      <c r="C945" s="124"/>
      <c r="D945" s="124"/>
      <c r="E945" s="124"/>
      <c r="F945" s="124"/>
      <c r="G945" s="124"/>
      <c r="H945" s="123"/>
      <c r="I945" s="124"/>
      <c r="J945" s="124"/>
      <c r="K945" s="124"/>
      <c r="L945" s="124"/>
      <c r="M945" s="124"/>
      <c r="N945" s="124"/>
      <c r="O945" s="124"/>
      <c r="P945" s="123"/>
      <c r="Q945" s="124"/>
      <c r="R945" s="124"/>
      <c r="S945" s="124"/>
      <c r="T945" s="124"/>
      <c r="U945" s="124"/>
      <c r="V945" s="124"/>
      <c r="W945" s="122"/>
      <c r="X945" s="122"/>
      <c r="Y945" s="122"/>
      <c r="Z945" s="121"/>
      <c r="AA945" s="121"/>
      <c r="AB945" s="121"/>
      <c r="AC945" s="121"/>
      <c r="AD945" s="121"/>
      <c r="AE945" s="121"/>
      <c r="AF945" s="192"/>
      <c r="AG945" s="192"/>
      <c r="AH945" s="192"/>
      <c r="AI945" s="192"/>
      <c r="AJ945" s="192"/>
    </row>
    <row r="946" spans="1:36" s="194" customFormat="1" ht="15">
      <c r="A946" s="121"/>
      <c r="B946" s="235"/>
      <c r="C946" s="124"/>
      <c r="D946" s="124"/>
      <c r="E946" s="124"/>
      <c r="F946" s="124"/>
      <c r="G946" s="124"/>
      <c r="H946" s="123"/>
      <c r="I946" s="124"/>
      <c r="J946" s="124"/>
      <c r="K946" s="124"/>
      <c r="L946" s="124"/>
      <c r="M946" s="124"/>
      <c r="N946" s="124"/>
      <c r="O946" s="124"/>
      <c r="P946" s="123"/>
      <c r="Q946" s="124"/>
      <c r="R946" s="124"/>
      <c r="S946" s="124"/>
      <c r="T946" s="124"/>
      <c r="U946" s="124"/>
      <c r="V946" s="124"/>
      <c r="W946" s="122"/>
      <c r="X946" s="122"/>
      <c r="Y946" s="122"/>
      <c r="Z946" s="121"/>
      <c r="AA946" s="121"/>
      <c r="AB946" s="121"/>
      <c r="AC946" s="121"/>
      <c r="AD946" s="121"/>
      <c r="AE946" s="121"/>
      <c r="AF946" s="192"/>
      <c r="AG946" s="192"/>
      <c r="AH946" s="192"/>
      <c r="AI946" s="192"/>
      <c r="AJ946" s="192"/>
    </row>
    <row r="947" spans="1:36" s="194" customFormat="1" ht="15">
      <c r="A947" s="121"/>
      <c r="B947" s="235"/>
      <c r="C947" s="124"/>
      <c r="D947" s="124"/>
      <c r="E947" s="124"/>
      <c r="F947" s="124"/>
      <c r="G947" s="124"/>
      <c r="H947" s="123"/>
      <c r="I947" s="124"/>
      <c r="J947" s="124"/>
      <c r="K947" s="124"/>
      <c r="L947" s="124"/>
      <c r="M947" s="124"/>
      <c r="N947" s="124"/>
      <c r="O947" s="124"/>
      <c r="P947" s="123"/>
      <c r="Q947" s="124"/>
      <c r="R947" s="124"/>
      <c r="S947" s="124"/>
      <c r="T947" s="124"/>
      <c r="U947" s="124"/>
      <c r="V947" s="124"/>
      <c r="W947" s="122"/>
      <c r="X947" s="122"/>
      <c r="Y947" s="122"/>
      <c r="Z947" s="121"/>
      <c r="AA947" s="121"/>
      <c r="AB947" s="121"/>
      <c r="AC947" s="121"/>
      <c r="AD947" s="121"/>
      <c r="AE947" s="121"/>
      <c r="AF947" s="192"/>
      <c r="AG947" s="192"/>
      <c r="AH947" s="192"/>
      <c r="AI947" s="192"/>
      <c r="AJ947" s="192"/>
    </row>
    <row r="948" spans="1:36" s="194" customFormat="1" ht="15">
      <c r="A948" s="121"/>
      <c r="B948" s="235"/>
      <c r="C948" s="124"/>
      <c r="D948" s="124"/>
      <c r="E948" s="124"/>
      <c r="F948" s="124"/>
      <c r="G948" s="124"/>
      <c r="H948" s="123"/>
      <c r="I948" s="124"/>
      <c r="J948" s="124"/>
      <c r="K948" s="124"/>
      <c r="L948" s="124"/>
      <c r="M948" s="124"/>
      <c r="N948" s="124"/>
      <c r="O948" s="124"/>
      <c r="P948" s="123"/>
      <c r="Q948" s="124"/>
      <c r="R948" s="124"/>
      <c r="S948" s="124"/>
      <c r="T948" s="124"/>
      <c r="U948" s="124"/>
      <c r="V948" s="124"/>
      <c r="W948" s="122"/>
      <c r="X948" s="122"/>
      <c r="Y948" s="122"/>
      <c r="Z948" s="121"/>
      <c r="AA948" s="121"/>
      <c r="AB948" s="121"/>
      <c r="AC948" s="121"/>
      <c r="AD948" s="121"/>
      <c r="AE948" s="121"/>
      <c r="AF948" s="192"/>
      <c r="AG948" s="192"/>
      <c r="AH948" s="192"/>
      <c r="AI948" s="192"/>
      <c r="AJ948" s="192"/>
    </row>
    <row r="949" spans="1:36" s="194" customFormat="1" ht="15">
      <c r="A949" s="121"/>
      <c r="B949" s="235"/>
      <c r="C949" s="124"/>
      <c r="D949" s="124"/>
      <c r="E949" s="124"/>
      <c r="F949" s="124"/>
      <c r="G949" s="124"/>
      <c r="H949" s="123"/>
      <c r="I949" s="124"/>
      <c r="J949" s="124"/>
      <c r="K949" s="124"/>
      <c r="L949" s="124"/>
      <c r="M949" s="124"/>
      <c r="N949" s="124"/>
      <c r="O949" s="124"/>
      <c r="P949" s="123"/>
      <c r="Q949" s="124"/>
      <c r="R949" s="124"/>
      <c r="S949" s="124"/>
      <c r="T949" s="124"/>
      <c r="U949" s="124"/>
      <c r="V949" s="124"/>
      <c r="W949" s="122"/>
      <c r="X949" s="122"/>
      <c r="Y949" s="122"/>
      <c r="Z949" s="121"/>
      <c r="AA949" s="121"/>
      <c r="AB949" s="121"/>
      <c r="AC949" s="121"/>
      <c r="AD949" s="121"/>
      <c r="AE949" s="121"/>
      <c r="AF949" s="192"/>
      <c r="AG949" s="192"/>
      <c r="AH949" s="192"/>
      <c r="AI949" s="192"/>
      <c r="AJ949" s="192"/>
    </row>
    <row r="950" spans="1:36" s="194" customFormat="1" ht="15">
      <c r="A950" s="121"/>
      <c r="B950" s="235"/>
      <c r="C950" s="124"/>
      <c r="D950" s="124"/>
      <c r="E950" s="124"/>
      <c r="F950" s="124"/>
      <c r="G950" s="124"/>
      <c r="H950" s="123"/>
      <c r="I950" s="124"/>
      <c r="J950" s="124"/>
      <c r="K950" s="124"/>
      <c r="L950" s="124"/>
      <c r="M950" s="124"/>
      <c r="N950" s="124"/>
      <c r="O950" s="124"/>
      <c r="P950" s="123"/>
      <c r="Q950" s="124"/>
      <c r="R950" s="124"/>
      <c r="S950" s="124"/>
      <c r="T950" s="124"/>
      <c r="U950" s="124"/>
      <c r="V950" s="124"/>
      <c r="W950" s="122"/>
      <c r="X950" s="122"/>
      <c r="Y950" s="122"/>
      <c r="Z950" s="121"/>
      <c r="AA950" s="121"/>
      <c r="AB950" s="121"/>
      <c r="AC950" s="121"/>
      <c r="AD950" s="121"/>
      <c r="AE950" s="121"/>
      <c r="AF950" s="192"/>
      <c r="AG950" s="192"/>
      <c r="AH950" s="192"/>
      <c r="AI950" s="192"/>
      <c r="AJ950" s="192"/>
    </row>
    <row r="951" spans="1:36" s="194" customFormat="1" ht="15">
      <c r="A951" s="121"/>
      <c r="B951" s="235"/>
      <c r="C951" s="124"/>
      <c r="D951" s="124"/>
      <c r="E951" s="124"/>
      <c r="F951" s="124"/>
      <c r="G951" s="124"/>
      <c r="H951" s="123"/>
      <c r="I951" s="124"/>
      <c r="J951" s="124"/>
      <c r="K951" s="124"/>
      <c r="L951" s="124"/>
      <c r="M951" s="124"/>
      <c r="N951" s="124"/>
      <c r="O951" s="124"/>
      <c r="P951" s="123"/>
      <c r="Q951" s="124"/>
      <c r="R951" s="124"/>
      <c r="S951" s="124"/>
      <c r="T951" s="124"/>
      <c r="U951" s="124"/>
      <c r="V951" s="124"/>
      <c r="W951" s="122"/>
      <c r="X951" s="122"/>
      <c r="Y951" s="122"/>
      <c r="Z951" s="121"/>
      <c r="AA951" s="121"/>
      <c r="AB951" s="121"/>
      <c r="AC951" s="121"/>
      <c r="AD951" s="121"/>
      <c r="AE951" s="121"/>
      <c r="AF951" s="192"/>
      <c r="AG951" s="192"/>
      <c r="AH951" s="192"/>
      <c r="AI951" s="192"/>
      <c r="AJ951" s="192"/>
    </row>
    <row r="952" spans="1:36" s="194" customFormat="1" ht="15">
      <c r="A952" s="121"/>
      <c r="B952" s="235"/>
      <c r="C952" s="124"/>
      <c r="D952" s="124"/>
      <c r="E952" s="124"/>
      <c r="F952" s="124"/>
      <c r="G952" s="124"/>
      <c r="H952" s="123"/>
      <c r="I952" s="124"/>
      <c r="J952" s="124"/>
      <c r="K952" s="124"/>
      <c r="L952" s="124"/>
      <c r="M952" s="124"/>
      <c r="N952" s="124"/>
      <c r="O952" s="124"/>
      <c r="P952" s="123"/>
      <c r="Q952" s="124"/>
      <c r="R952" s="124"/>
      <c r="S952" s="124"/>
      <c r="T952" s="124"/>
      <c r="U952" s="124"/>
      <c r="V952" s="124"/>
      <c r="W952" s="122"/>
      <c r="X952" s="122"/>
      <c r="Y952" s="122"/>
      <c r="Z952" s="121"/>
      <c r="AA952" s="121"/>
      <c r="AB952" s="121"/>
      <c r="AC952" s="121"/>
      <c r="AD952" s="121"/>
      <c r="AE952" s="121"/>
      <c r="AF952" s="192"/>
      <c r="AG952" s="192"/>
      <c r="AH952" s="192"/>
      <c r="AI952" s="192"/>
      <c r="AJ952" s="192"/>
    </row>
    <row r="953" spans="1:36" s="194" customFormat="1" ht="15">
      <c r="A953" s="121"/>
      <c r="B953" s="235"/>
      <c r="C953" s="124"/>
      <c r="D953" s="124"/>
      <c r="E953" s="124"/>
      <c r="F953" s="124"/>
      <c r="G953" s="124"/>
      <c r="H953" s="123"/>
      <c r="I953" s="124"/>
      <c r="J953" s="124"/>
      <c r="K953" s="124"/>
      <c r="L953" s="124"/>
      <c r="M953" s="124"/>
      <c r="N953" s="124"/>
      <c r="O953" s="124"/>
      <c r="P953" s="123"/>
      <c r="Q953" s="124"/>
      <c r="R953" s="124"/>
      <c r="S953" s="124"/>
      <c r="T953" s="124"/>
      <c r="U953" s="124"/>
      <c r="V953" s="124"/>
      <c r="W953" s="122"/>
      <c r="X953" s="122"/>
      <c r="Y953" s="122"/>
      <c r="Z953" s="121"/>
      <c r="AA953" s="121"/>
      <c r="AB953" s="121"/>
      <c r="AC953" s="121"/>
      <c r="AD953" s="121"/>
      <c r="AE953" s="121"/>
      <c r="AF953" s="192"/>
      <c r="AG953" s="192"/>
      <c r="AH953" s="192"/>
      <c r="AI953" s="192"/>
      <c r="AJ953" s="192"/>
    </row>
    <row r="954" spans="1:36" s="194" customFormat="1" ht="15">
      <c r="A954" s="121"/>
      <c r="B954" s="235"/>
      <c r="C954" s="124"/>
      <c r="D954" s="124"/>
      <c r="E954" s="124"/>
      <c r="F954" s="124"/>
      <c r="G954" s="124"/>
      <c r="H954" s="123"/>
      <c r="I954" s="124"/>
      <c r="J954" s="124"/>
      <c r="K954" s="124"/>
      <c r="L954" s="124"/>
      <c r="M954" s="124"/>
      <c r="N954" s="124"/>
      <c r="O954" s="124"/>
      <c r="P954" s="123"/>
      <c r="Q954" s="124"/>
      <c r="R954" s="124"/>
      <c r="S954" s="124"/>
      <c r="T954" s="124"/>
      <c r="U954" s="124"/>
      <c r="V954" s="124"/>
      <c r="W954" s="122"/>
      <c r="X954" s="122"/>
      <c r="Y954" s="122"/>
      <c r="Z954" s="121"/>
      <c r="AA954" s="121"/>
      <c r="AB954" s="121"/>
      <c r="AC954" s="121"/>
      <c r="AD954" s="121"/>
      <c r="AE954" s="121"/>
      <c r="AF954" s="192"/>
      <c r="AG954" s="192"/>
      <c r="AH954" s="192"/>
      <c r="AI954" s="192"/>
      <c r="AJ954" s="192"/>
    </row>
    <row r="955" spans="1:36" s="194" customFormat="1" ht="15">
      <c r="A955" s="121"/>
      <c r="B955" s="235"/>
      <c r="C955" s="124"/>
      <c r="D955" s="124"/>
      <c r="E955" s="124"/>
      <c r="F955" s="124"/>
      <c r="G955" s="124"/>
      <c r="H955" s="123"/>
      <c r="I955" s="124"/>
      <c r="J955" s="124"/>
      <c r="K955" s="124"/>
      <c r="L955" s="124"/>
      <c r="M955" s="124"/>
      <c r="N955" s="124"/>
      <c r="O955" s="124"/>
      <c r="P955" s="123"/>
      <c r="Q955" s="124"/>
      <c r="R955" s="124"/>
      <c r="S955" s="124"/>
      <c r="T955" s="124"/>
      <c r="U955" s="124"/>
      <c r="V955" s="124"/>
      <c r="W955" s="122"/>
      <c r="X955" s="122"/>
      <c r="Y955" s="122"/>
      <c r="Z955" s="121"/>
      <c r="AA955" s="121"/>
      <c r="AB955" s="121"/>
      <c r="AC955" s="121"/>
      <c r="AD955" s="121"/>
      <c r="AE955" s="121"/>
      <c r="AF955" s="192"/>
      <c r="AG955" s="192"/>
      <c r="AH955" s="192"/>
      <c r="AI955" s="192"/>
      <c r="AJ955" s="192"/>
    </row>
    <row r="956" spans="1:36" s="194" customFormat="1" ht="15">
      <c r="A956" s="121"/>
      <c r="B956" s="235"/>
      <c r="C956" s="124"/>
      <c r="D956" s="124"/>
      <c r="E956" s="124"/>
      <c r="F956" s="124"/>
      <c r="G956" s="124"/>
      <c r="H956" s="123"/>
      <c r="I956" s="124"/>
      <c r="J956" s="124"/>
      <c r="K956" s="124"/>
      <c r="L956" s="124"/>
      <c r="M956" s="124"/>
      <c r="N956" s="124"/>
      <c r="O956" s="124"/>
      <c r="P956" s="123"/>
      <c r="Q956" s="124"/>
      <c r="R956" s="124"/>
      <c r="S956" s="124"/>
      <c r="T956" s="124"/>
      <c r="U956" s="124"/>
      <c r="V956" s="124"/>
      <c r="W956" s="122"/>
      <c r="X956" s="122"/>
      <c r="Y956" s="122"/>
      <c r="Z956" s="121"/>
      <c r="AA956" s="121"/>
      <c r="AB956" s="121"/>
      <c r="AC956" s="121"/>
      <c r="AD956" s="121"/>
      <c r="AE956" s="121"/>
      <c r="AF956" s="192"/>
      <c r="AG956" s="192"/>
      <c r="AH956" s="192"/>
      <c r="AI956" s="192"/>
      <c r="AJ956" s="192"/>
    </row>
    <row r="957" spans="1:36" s="194" customFormat="1" ht="15">
      <c r="A957" s="121"/>
      <c r="B957" s="235"/>
      <c r="C957" s="124"/>
      <c r="D957" s="124"/>
      <c r="E957" s="124"/>
      <c r="F957" s="124"/>
      <c r="G957" s="124"/>
      <c r="H957" s="123"/>
      <c r="I957" s="124"/>
      <c r="J957" s="124"/>
      <c r="K957" s="124"/>
      <c r="L957" s="124"/>
      <c r="M957" s="124"/>
      <c r="N957" s="124"/>
      <c r="O957" s="124"/>
      <c r="P957" s="123"/>
      <c r="Q957" s="124"/>
      <c r="R957" s="124"/>
      <c r="S957" s="124"/>
      <c r="T957" s="124"/>
      <c r="U957" s="124"/>
      <c r="V957" s="124"/>
      <c r="W957" s="122"/>
      <c r="X957" s="122"/>
      <c r="Y957" s="122"/>
      <c r="Z957" s="121"/>
      <c r="AA957" s="121"/>
      <c r="AB957" s="121"/>
      <c r="AC957" s="121"/>
      <c r="AD957" s="121"/>
      <c r="AE957" s="121"/>
      <c r="AF957" s="192"/>
      <c r="AG957" s="192"/>
      <c r="AH957" s="192"/>
      <c r="AI957" s="192"/>
      <c r="AJ957" s="192"/>
    </row>
    <row r="958" spans="1:36" s="194" customFormat="1" ht="15">
      <c r="A958" s="121"/>
      <c r="B958" s="235"/>
      <c r="C958" s="124"/>
      <c r="D958" s="124"/>
      <c r="E958" s="124"/>
      <c r="F958" s="124"/>
      <c r="G958" s="124"/>
      <c r="H958" s="123"/>
      <c r="I958" s="124"/>
      <c r="J958" s="124"/>
      <c r="K958" s="124"/>
      <c r="L958" s="124"/>
      <c r="M958" s="124"/>
      <c r="N958" s="124"/>
      <c r="O958" s="124"/>
      <c r="P958" s="123"/>
      <c r="Q958" s="124"/>
      <c r="R958" s="124"/>
      <c r="S958" s="124"/>
      <c r="T958" s="124"/>
      <c r="U958" s="124"/>
      <c r="V958" s="124"/>
      <c r="W958" s="122"/>
      <c r="X958" s="122"/>
      <c r="Y958" s="122"/>
      <c r="Z958" s="121"/>
      <c r="AA958" s="121"/>
      <c r="AB958" s="121"/>
      <c r="AC958" s="121"/>
      <c r="AD958" s="121"/>
      <c r="AE958" s="121"/>
      <c r="AF958" s="192"/>
      <c r="AG958" s="192"/>
      <c r="AH958" s="192"/>
      <c r="AI958" s="192"/>
      <c r="AJ958" s="192"/>
    </row>
    <row r="959" spans="1:36" s="194" customFormat="1" ht="15">
      <c r="A959" s="121"/>
      <c r="B959" s="235"/>
      <c r="C959" s="124"/>
      <c r="D959" s="124"/>
      <c r="E959" s="124"/>
      <c r="F959" s="124"/>
      <c r="G959" s="124"/>
      <c r="H959" s="123"/>
      <c r="I959" s="124"/>
      <c r="J959" s="124"/>
      <c r="K959" s="124"/>
      <c r="L959" s="124"/>
      <c r="M959" s="124"/>
      <c r="N959" s="124"/>
      <c r="O959" s="124"/>
      <c r="P959" s="123"/>
      <c r="Q959" s="124"/>
      <c r="R959" s="124"/>
      <c r="S959" s="124"/>
      <c r="T959" s="124"/>
      <c r="U959" s="124"/>
      <c r="V959" s="124"/>
      <c r="W959" s="122"/>
      <c r="X959" s="122"/>
      <c r="Y959" s="122"/>
      <c r="Z959" s="121"/>
      <c r="AA959" s="121"/>
      <c r="AB959" s="121"/>
      <c r="AC959" s="121"/>
      <c r="AD959" s="121"/>
      <c r="AE959" s="121"/>
      <c r="AF959" s="192"/>
      <c r="AG959" s="192"/>
      <c r="AH959" s="192"/>
      <c r="AI959" s="192"/>
      <c r="AJ959" s="192"/>
    </row>
    <row r="960" spans="1:36" s="194" customFormat="1" ht="15">
      <c r="A960" s="121"/>
      <c r="B960" s="235"/>
      <c r="C960" s="124"/>
      <c r="D960" s="124"/>
      <c r="E960" s="124"/>
      <c r="F960" s="124"/>
      <c r="G960" s="124"/>
      <c r="H960" s="123"/>
      <c r="I960" s="124"/>
      <c r="J960" s="124"/>
      <c r="K960" s="124"/>
      <c r="L960" s="124"/>
      <c r="M960" s="124"/>
      <c r="N960" s="124"/>
      <c r="O960" s="124"/>
      <c r="P960" s="123"/>
      <c r="Q960" s="124"/>
      <c r="R960" s="124"/>
      <c r="S960" s="124"/>
      <c r="T960" s="124"/>
      <c r="U960" s="124"/>
      <c r="V960" s="124"/>
      <c r="W960" s="122"/>
      <c r="X960" s="122"/>
      <c r="Y960" s="122"/>
      <c r="Z960" s="121"/>
      <c r="AA960" s="121"/>
      <c r="AB960" s="121"/>
      <c r="AC960" s="121"/>
      <c r="AD960" s="121"/>
      <c r="AE960" s="121"/>
      <c r="AF960" s="192"/>
      <c r="AG960" s="192"/>
      <c r="AH960" s="192"/>
      <c r="AI960" s="192"/>
      <c r="AJ960" s="192"/>
    </row>
    <row r="961" spans="1:36" s="194" customFormat="1" ht="15">
      <c r="A961" s="121"/>
      <c r="B961" s="235"/>
      <c r="C961" s="124"/>
      <c r="D961" s="124"/>
      <c r="E961" s="124"/>
      <c r="F961" s="124"/>
      <c r="G961" s="124"/>
      <c r="H961" s="123"/>
      <c r="I961" s="124"/>
      <c r="J961" s="124"/>
      <c r="K961" s="124"/>
      <c r="L961" s="124"/>
      <c r="M961" s="124"/>
      <c r="N961" s="124"/>
      <c r="O961" s="124"/>
      <c r="P961" s="123"/>
      <c r="Q961" s="124"/>
      <c r="R961" s="124"/>
      <c r="S961" s="124"/>
      <c r="T961" s="124"/>
      <c r="U961" s="124"/>
      <c r="V961" s="124"/>
      <c r="W961" s="122"/>
      <c r="X961" s="122"/>
      <c r="Y961" s="122"/>
      <c r="Z961" s="121"/>
      <c r="AA961" s="121"/>
      <c r="AB961" s="121"/>
      <c r="AC961" s="121"/>
      <c r="AD961" s="121"/>
      <c r="AE961" s="121"/>
      <c r="AF961" s="192"/>
      <c r="AG961" s="192"/>
      <c r="AH961" s="192"/>
      <c r="AI961" s="192"/>
      <c r="AJ961" s="192"/>
    </row>
    <row r="962" spans="1:36" s="194" customFormat="1" ht="15">
      <c r="A962" s="121"/>
      <c r="B962" s="235"/>
      <c r="C962" s="124"/>
      <c r="D962" s="124"/>
      <c r="E962" s="124"/>
      <c r="F962" s="124"/>
      <c r="G962" s="124"/>
      <c r="H962" s="123"/>
      <c r="I962" s="124"/>
      <c r="J962" s="124"/>
      <c r="K962" s="124"/>
      <c r="L962" s="124"/>
      <c r="M962" s="124"/>
      <c r="N962" s="124"/>
      <c r="O962" s="124"/>
      <c r="P962" s="123"/>
      <c r="Q962" s="124"/>
      <c r="R962" s="124"/>
      <c r="S962" s="124"/>
      <c r="T962" s="124"/>
      <c r="U962" s="124"/>
      <c r="V962" s="124"/>
      <c r="W962" s="122"/>
      <c r="X962" s="122"/>
      <c r="Y962" s="122"/>
      <c r="Z962" s="121"/>
      <c r="AA962" s="121"/>
      <c r="AB962" s="121"/>
      <c r="AC962" s="121"/>
      <c r="AD962" s="121"/>
      <c r="AE962" s="121"/>
      <c r="AF962" s="192"/>
      <c r="AG962" s="192"/>
      <c r="AH962" s="192"/>
      <c r="AI962" s="192"/>
      <c r="AJ962" s="192"/>
    </row>
    <row r="963" spans="1:36" s="194" customFormat="1" ht="15">
      <c r="A963" s="121"/>
      <c r="B963" s="235"/>
      <c r="C963" s="124"/>
      <c r="D963" s="124"/>
      <c r="E963" s="124"/>
      <c r="F963" s="124"/>
      <c r="G963" s="124"/>
      <c r="H963" s="123"/>
      <c r="I963" s="124"/>
      <c r="J963" s="124"/>
      <c r="K963" s="124"/>
      <c r="L963" s="124"/>
      <c r="M963" s="124"/>
      <c r="N963" s="124"/>
      <c r="O963" s="124"/>
      <c r="P963" s="123"/>
      <c r="Q963" s="124"/>
      <c r="R963" s="124"/>
      <c r="S963" s="124"/>
      <c r="T963" s="124"/>
      <c r="U963" s="124"/>
      <c r="V963" s="124"/>
      <c r="W963" s="122"/>
      <c r="X963" s="122"/>
      <c r="Y963" s="122"/>
      <c r="Z963" s="121"/>
      <c r="AA963" s="121"/>
      <c r="AB963" s="121"/>
      <c r="AC963" s="121"/>
      <c r="AD963" s="121"/>
      <c r="AE963" s="121"/>
      <c r="AF963" s="192"/>
      <c r="AG963" s="192"/>
      <c r="AH963" s="192"/>
      <c r="AI963" s="192"/>
      <c r="AJ963" s="192"/>
    </row>
    <row r="964" spans="1:36" s="194" customFormat="1" ht="15">
      <c r="A964" s="121"/>
      <c r="B964" s="235"/>
      <c r="C964" s="124"/>
      <c r="D964" s="124"/>
      <c r="E964" s="124"/>
      <c r="F964" s="124"/>
      <c r="G964" s="124"/>
      <c r="H964" s="123"/>
      <c r="I964" s="124"/>
      <c r="J964" s="124"/>
      <c r="K964" s="124"/>
      <c r="L964" s="124"/>
      <c r="M964" s="124"/>
      <c r="N964" s="124"/>
      <c r="O964" s="124"/>
      <c r="P964" s="123"/>
      <c r="Q964" s="124"/>
      <c r="R964" s="124"/>
      <c r="S964" s="124"/>
      <c r="T964" s="124"/>
      <c r="U964" s="124"/>
      <c r="V964" s="124"/>
      <c r="W964" s="122"/>
      <c r="X964" s="122"/>
      <c r="Y964" s="122"/>
      <c r="Z964" s="121"/>
      <c r="AA964" s="121"/>
      <c r="AB964" s="121"/>
      <c r="AC964" s="121"/>
      <c r="AD964" s="121"/>
      <c r="AE964" s="121"/>
      <c r="AF964" s="192"/>
      <c r="AG964" s="192"/>
      <c r="AH964" s="192"/>
      <c r="AI964" s="192"/>
      <c r="AJ964" s="192"/>
    </row>
    <row r="965" spans="1:36" s="194" customFormat="1" ht="15">
      <c r="A965" s="121"/>
      <c r="B965" s="235"/>
      <c r="C965" s="124"/>
      <c r="D965" s="124"/>
      <c r="E965" s="124"/>
      <c r="F965" s="124"/>
      <c r="G965" s="124"/>
      <c r="H965" s="123"/>
      <c r="I965" s="124"/>
      <c r="J965" s="124"/>
      <c r="K965" s="124"/>
      <c r="L965" s="124"/>
      <c r="M965" s="124"/>
      <c r="N965" s="124"/>
      <c r="O965" s="124"/>
      <c r="P965" s="123"/>
      <c r="Q965" s="124"/>
      <c r="R965" s="124"/>
      <c r="S965" s="124"/>
      <c r="T965" s="124"/>
      <c r="U965" s="124"/>
      <c r="V965" s="124"/>
      <c r="W965" s="122"/>
      <c r="X965" s="122"/>
      <c r="Y965" s="122"/>
      <c r="Z965" s="121"/>
      <c r="AA965" s="121"/>
      <c r="AB965" s="121"/>
      <c r="AC965" s="121"/>
      <c r="AD965" s="121"/>
      <c r="AE965" s="121"/>
      <c r="AF965" s="192"/>
      <c r="AG965" s="192"/>
      <c r="AH965" s="192"/>
      <c r="AI965" s="192"/>
      <c r="AJ965" s="192"/>
    </row>
    <row r="966" spans="1:36" s="194" customFormat="1" ht="15">
      <c r="A966" s="121"/>
      <c r="B966" s="235"/>
      <c r="C966" s="124"/>
      <c r="D966" s="124"/>
      <c r="E966" s="124"/>
      <c r="F966" s="124"/>
      <c r="G966" s="124"/>
      <c r="H966" s="123"/>
      <c r="I966" s="124"/>
      <c r="J966" s="124"/>
      <c r="K966" s="124"/>
      <c r="L966" s="124"/>
      <c r="M966" s="124"/>
      <c r="N966" s="124"/>
      <c r="O966" s="124"/>
      <c r="P966" s="123"/>
      <c r="Q966" s="124"/>
      <c r="R966" s="124"/>
      <c r="S966" s="124"/>
      <c r="T966" s="124"/>
      <c r="U966" s="124"/>
      <c r="V966" s="124"/>
      <c r="W966" s="122"/>
      <c r="X966" s="122"/>
      <c r="Y966" s="122"/>
      <c r="Z966" s="121"/>
      <c r="AA966" s="121"/>
      <c r="AB966" s="121"/>
      <c r="AC966" s="121"/>
      <c r="AD966" s="121"/>
      <c r="AE966" s="121"/>
      <c r="AF966" s="192"/>
      <c r="AG966" s="192"/>
      <c r="AH966" s="192"/>
      <c r="AI966" s="192"/>
      <c r="AJ966" s="192"/>
    </row>
    <row r="967" spans="1:36" s="194" customFormat="1" ht="15">
      <c r="A967" s="121"/>
      <c r="B967" s="235"/>
      <c r="C967" s="124"/>
      <c r="D967" s="124"/>
      <c r="E967" s="124"/>
      <c r="F967" s="124"/>
      <c r="G967" s="124"/>
      <c r="H967" s="123"/>
      <c r="I967" s="124"/>
      <c r="J967" s="124"/>
      <c r="K967" s="124"/>
      <c r="L967" s="124"/>
      <c r="M967" s="124"/>
      <c r="N967" s="124"/>
      <c r="O967" s="124"/>
      <c r="P967" s="123"/>
      <c r="Q967" s="124"/>
      <c r="R967" s="124"/>
      <c r="S967" s="124"/>
      <c r="T967" s="124"/>
      <c r="U967" s="124"/>
      <c r="V967" s="124"/>
      <c r="W967" s="122"/>
      <c r="X967" s="122"/>
      <c r="Y967" s="122"/>
      <c r="Z967" s="121"/>
      <c r="AA967" s="121"/>
      <c r="AB967" s="121"/>
      <c r="AC967" s="121"/>
      <c r="AD967" s="121"/>
      <c r="AE967" s="121"/>
      <c r="AF967" s="192"/>
      <c r="AG967" s="192"/>
      <c r="AH967" s="192"/>
      <c r="AI967" s="192"/>
      <c r="AJ967" s="192"/>
    </row>
    <row r="968" spans="1:36" s="194" customFormat="1" ht="15">
      <c r="A968" s="121"/>
      <c r="B968" s="235"/>
      <c r="C968" s="124"/>
      <c r="D968" s="124"/>
      <c r="E968" s="124"/>
      <c r="F968" s="124"/>
      <c r="G968" s="124"/>
      <c r="H968" s="123"/>
      <c r="I968" s="124"/>
      <c r="J968" s="124"/>
      <c r="K968" s="124"/>
      <c r="L968" s="124"/>
      <c r="M968" s="124"/>
      <c r="N968" s="124"/>
      <c r="O968" s="124"/>
      <c r="P968" s="123"/>
      <c r="Q968" s="124"/>
      <c r="R968" s="124"/>
      <c r="S968" s="124"/>
      <c r="T968" s="124"/>
      <c r="U968" s="124"/>
      <c r="V968" s="124"/>
      <c r="W968" s="122"/>
      <c r="X968" s="122"/>
      <c r="Y968" s="122"/>
      <c r="Z968" s="121"/>
      <c r="AA968" s="121"/>
      <c r="AB968" s="121"/>
      <c r="AC968" s="121"/>
      <c r="AD968" s="121"/>
      <c r="AE968" s="121"/>
      <c r="AF968" s="192"/>
      <c r="AG968" s="192"/>
      <c r="AH968" s="192"/>
      <c r="AI968" s="192"/>
      <c r="AJ968" s="192"/>
    </row>
    <row r="969" spans="1:36" s="194" customFormat="1" ht="15">
      <c r="A969" s="121"/>
      <c r="B969" s="235"/>
      <c r="C969" s="124"/>
      <c r="D969" s="124"/>
      <c r="E969" s="124"/>
      <c r="F969" s="124"/>
      <c r="G969" s="124"/>
      <c r="H969" s="123"/>
      <c r="I969" s="124"/>
      <c r="J969" s="124"/>
      <c r="K969" s="124"/>
      <c r="L969" s="124"/>
      <c r="M969" s="124"/>
      <c r="N969" s="124"/>
      <c r="O969" s="124"/>
      <c r="P969" s="123"/>
      <c r="Q969" s="124"/>
      <c r="R969" s="124"/>
      <c r="S969" s="124"/>
      <c r="T969" s="124"/>
      <c r="U969" s="124"/>
      <c r="V969" s="124"/>
      <c r="W969" s="122"/>
      <c r="X969" s="122"/>
      <c r="Y969" s="122"/>
      <c r="Z969" s="121"/>
      <c r="AA969" s="121"/>
      <c r="AB969" s="121"/>
      <c r="AC969" s="121"/>
      <c r="AD969" s="121"/>
      <c r="AE969" s="121"/>
      <c r="AF969" s="192"/>
      <c r="AG969" s="192"/>
      <c r="AH969" s="192"/>
      <c r="AI969" s="192"/>
      <c r="AJ969" s="192"/>
    </row>
    <row r="970" spans="1:36" s="194" customFormat="1" ht="15">
      <c r="A970" s="121"/>
      <c r="B970" s="235"/>
      <c r="C970" s="124"/>
      <c r="D970" s="124"/>
      <c r="E970" s="124"/>
      <c r="F970" s="124"/>
      <c r="G970" s="124"/>
      <c r="H970" s="123"/>
      <c r="I970" s="124"/>
      <c r="J970" s="124"/>
      <c r="K970" s="124"/>
      <c r="L970" s="124"/>
      <c r="M970" s="124"/>
      <c r="N970" s="124"/>
      <c r="O970" s="124"/>
      <c r="P970" s="123"/>
      <c r="Q970" s="124"/>
      <c r="R970" s="124"/>
      <c r="S970" s="124"/>
      <c r="T970" s="124"/>
      <c r="U970" s="124"/>
      <c r="V970" s="124"/>
      <c r="W970" s="122"/>
      <c r="X970" s="122"/>
      <c r="Y970" s="122"/>
      <c r="Z970" s="121"/>
      <c r="AA970" s="121"/>
      <c r="AB970" s="121"/>
      <c r="AC970" s="121"/>
      <c r="AD970" s="121"/>
      <c r="AE970" s="121"/>
      <c r="AF970" s="192"/>
      <c r="AG970" s="192"/>
      <c r="AH970" s="192"/>
      <c r="AI970" s="192"/>
      <c r="AJ970" s="192"/>
    </row>
    <row r="971" spans="1:36" s="194" customFormat="1" ht="15">
      <c r="A971" s="121"/>
      <c r="B971" s="235"/>
      <c r="C971" s="124"/>
      <c r="D971" s="124"/>
      <c r="E971" s="124"/>
      <c r="F971" s="124"/>
      <c r="G971" s="124"/>
      <c r="H971" s="123"/>
      <c r="I971" s="124"/>
      <c r="J971" s="124"/>
      <c r="K971" s="124"/>
      <c r="L971" s="124"/>
      <c r="M971" s="124"/>
      <c r="N971" s="124"/>
      <c r="O971" s="124"/>
      <c r="P971" s="123"/>
      <c r="Q971" s="124"/>
      <c r="R971" s="124"/>
      <c r="S971" s="124"/>
      <c r="T971" s="124"/>
      <c r="U971" s="124"/>
      <c r="V971" s="124"/>
      <c r="W971" s="122"/>
      <c r="X971" s="122"/>
      <c r="Y971" s="122"/>
      <c r="Z971" s="121"/>
      <c r="AA971" s="121"/>
      <c r="AB971" s="121"/>
      <c r="AC971" s="121"/>
      <c r="AD971" s="121"/>
      <c r="AE971" s="121"/>
      <c r="AF971" s="192"/>
      <c r="AG971" s="192"/>
      <c r="AH971" s="192"/>
      <c r="AI971" s="192"/>
      <c r="AJ971" s="192"/>
    </row>
    <row r="972" spans="1:36" s="194" customFormat="1" ht="15">
      <c r="A972" s="121"/>
      <c r="B972" s="235"/>
      <c r="C972" s="124"/>
      <c r="D972" s="124"/>
      <c r="E972" s="124"/>
      <c r="F972" s="124"/>
      <c r="G972" s="124"/>
      <c r="H972" s="123"/>
      <c r="I972" s="124"/>
      <c r="J972" s="124"/>
      <c r="K972" s="124"/>
      <c r="L972" s="124"/>
      <c r="M972" s="124"/>
      <c r="N972" s="124"/>
      <c r="O972" s="124"/>
      <c r="P972" s="123"/>
      <c r="Q972" s="124"/>
      <c r="R972" s="124"/>
      <c r="S972" s="124"/>
      <c r="T972" s="124"/>
      <c r="U972" s="124"/>
      <c r="V972" s="124"/>
      <c r="W972" s="122"/>
      <c r="X972" s="122"/>
      <c r="Y972" s="122"/>
      <c r="Z972" s="121"/>
      <c r="AA972" s="121"/>
      <c r="AB972" s="121"/>
      <c r="AC972" s="121"/>
      <c r="AD972" s="121"/>
      <c r="AE972" s="121"/>
      <c r="AF972" s="192"/>
      <c r="AG972" s="192"/>
      <c r="AH972" s="192"/>
      <c r="AI972" s="192"/>
      <c r="AJ972" s="192"/>
    </row>
    <row r="973" spans="1:36" s="194" customFormat="1" ht="15">
      <c r="A973" s="121"/>
      <c r="B973" s="235"/>
      <c r="C973" s="124"/>
      <c r="D973" s="124"/>
      <c r="E973" s="124"/>
      <c r="F973" s="124"/>
      <c r="G973" s="124"/>
      <c r="H973" s="123"/>
      <c r="I973" s="124"/>
      <c r="J973" s="124"/>
      <c r="K973" s="124"/>
      <c r="L973" s="124"/>
      <c r="M973" s="124"/>
      <c r="N973" s="124"/>
      <c r="O973" s="124"/>
      <c r="P973" s="123"/>
      <c r="Q973" s="124"/>
      <c r="R973" s="124"/>
      <c r="S973" s="124"/>
      <c r="T973" s="124"/>
      <c r="U973" s="124"/>
      <c r="V973" s="124"/>
      <c r="W973" s="122"/>
      <c r="X973" s="122"/>
      <c r="Y973" s="122"/>
      <c r="Z973" s="121"/>
      <c r="AA973" s="121"/>
      <c r="AB973" s="121"/>
      <c r="AC973" s="121"/>
      <c r="AD973" s="121"/>
      <c r="AE973" s="121"/>
      <c r="AF973" s="192"/>
      <c r="AG973" s="192"/>
      <c r="AH973" s="192"/>
      <c r="AI973" s="192"/>
      <c r="AJ973" s="192"/>
    </row>
    <row r="974" spans="1:36" s="194" customFormat="1" ht="15">
      <c r="A974" s="121"/>
      <c r="B974" s="235"/>
      <c r="C974" s="124"/>
      <c r="D974" s="124"/>
      <c r="E974" s="124"/>
      <c r="F974" s="124"/>
      <c r="G974" s="124"/>
      <c r="H974" s="123"/>
      <c r="I974" s="124"/>
      <c r="J974" s="124"/>
      <c r="K974" s="124"/>
      <c r="L974" s="124"/>
      <c r="M974" s="124"/>
      <c r="N974" s="124"/>
      <c r="O974" s="124"/>
      <c r="P974" s="123"/>
      <c r="Q974" s="124"/>
      <c r="R974" s="124"/>
      <c r="S974" s="124"/>
      <c r="T974" s="124"/>
      <c r="U974" s="124"/>
      <c r="V974" s="124"/>
      <c r="W974" s="122"/>
      <c r="X974" s="122"/>
      <c r="Y974" s="122"/>
      <c r="Z974" s="121"/>
      <c r="AA974" s="121"/>
      <c r="AB974" s="121"/>
      <c r="AC974" s="121"/>
      <c r="AD974" s="121"/>
      <c r="AE974" s="121"/>
      <c r="AF974" s="192"/>
      <c r="AG974" s="192"/>
      <c r="AH974" s="192"/>
      <c r="AI974" s="192"/>
      <c r="AJ974" s="192"/>
    </row>
    <row r="975" spans="1:36" s="194" customFormat="1" ht="15">
      <c r="A975" s="121"/>
      <c r="B975" s="235"/>
      <c r="C975" s="124"/>
      <c r="D975" s="124"/>
      <c r="E975" s="124"/>
      <c r="F975" s="124"/>
      <c r="G975" s="124"/>
      <c r="H975" s="123"/>
      <c r="I975" s="124"/>
      <c r="J975" s="124"/>
      <c r="K975" s="124"/>
      <c r="L975" s="124"/>
      <c r="M975" s="124"/>
      <c r="N975" s="124"/>
      <c r="O975" s="124"/>
      <c r="P975" s="123"/>
      <c r="Q975" s="124"/>
      <c r="R975" s="124"/>
      <c r="S975" s="124"/>
      <c r="T975" s="124"/>
      <c r="U975" s="124"/>
      <c r="V975" s="124"/>
      <c r="W975" s="122"/>
      <c r="X975" s="122"/>
      <c r="Y975" s="122"/>
      <c r="Z975" s="121"/>
      <c r="AA975" s="121"/>
      <c r="AB975" s="121"/>
      <c r="AC975" s="121"/>
      <c r="AD975" s="121"/>
      <c r="AE975" s="121"/>
      <c r="AF975" s="192"/>
      <c r="AG975" s="192"/>
      <c r="AH975" s="192"/>
      <c r="AI975" s="192"/>
      <c r="AJ975" s="192"/>
    </row>
    <row r="976" spans="1:36" s="194" customFormat="1" ht="15">
      <c r="A976" s="121"/>
      <c r="B976" s="235"/>
      <c r="C976" s="124"/>
      <c r="D976" s="124"/>
      <c r="E976" s="124"/>
      <c r="F976" s="124"/>
      <c r="G976" s="124"/>
      <c r="H976" s="123"/>
      <c r="I976" s="124"/>
      <c r="J976" s="124"/>
      <c r="K976" s="124"/>
      <c r="L976" s="124"/>
      <c r="M976" s="124"/>
      <c r="N976" s="124"/>
      <c r="O976" s="124"/>
      <c r="P976" s="123"/>
      <c r="Q976" s="124"/>
      <c r="R976" s="124"/>
      <c r="S976" s="124"/>
      <c r="T976" s="124"/>
      <c r="U976" s="124"/>
      <c r="V976" s="124"/>
      <c r="W976" s="122"/>
      <c r="X976" s="122"/>
      <c r="Y976" s="122"/>
      <c r="Z976" s="121"/>
      <c r="AA976" s="121"/>
      <c r="AB976" s="121"/>
      <c r="AC976" s="121"/>
      <c r="AD976" s="121"/>
      <c r="AE976" s="121"/>
      <c r="AF976" s="121"/>
      <c r="AG976" s="192"/>
      <c r="AH976" s="192"/>
      <c r="AI976" s="192"/>
      <c r="AJ976" s="192"/>
    </row>
    <row r="977" spans="1:36" s="194" customFormat="1" ht="15">
      <c r="A977" s="121"/>
      <c r="B977" s="235"/>
      <c r="C977" s="124"/>
      <c r="D977" s="124"/>
      <c r="E977" s="124"/>
      <c r="F977" s="124"/>
      <c r="G977" s="124"/>
      <c r="H977" s="123"/>
      <c r="I977" s="124"/>
      <c r="J977" s="124"/>
      <c r="K977" s="124"/>
      <c r="L977" s="124"/>
      <c r="M977" s="124"/>
      <c r="N977" s="124"/>
      <c r="O977" s="124"/>
      <c r="P977" s="123"/>
      <c r="Q977" s="124"/>
      <c r="R977" s="124"/>
      <c r="S977" s="124"/>
      <c r="T977" s="124"/>
      <c r="U977" s="124"/>
      <c r="V977" s="124"/>
      <c r="W977" s="122"/>
      <c r="X977" s="122"/>
      <c r="Y977" s="122"/>
      <c r="Z977" s="121"/>
      <c r="AA977" s="121"/>
      <c r="AB977" s="121"/>
      <c r="AC977" s="121"/>
      <c r="AD977" s="121"/>
      <c r="AE977" s="121"/>
      <c r="AF977" s="121"/>
      <c r="AG977" s="192"/>
      <c r="AH977" s="192"/>
      <c r="AI977" s="192"/>
      <c r="AJ977" s="192"/>
    </row>
    <row r="978" spans="1:36" s="194" customFormat="1" ht="15">
      <c r="A978" s="121"/>
      <c r="B978" s="235"/>
      <c r="C978" s="124"/>
      <c r="D978" s="124"/>
      <c r="E978" s="124"/>
      <c r="F978" s="124"/>
      <c r="G978" s="124"/>
      <c r="H978" s="123"/>
      <c r="I978" s="124"/>
      <c r="J978" s="124"/>
      <c r="K978" s="124"/>
      <c r="L978" s="124"/>
      <c r="M978" s="124"/>
      <c r="N978" s="124"/>
      <c r="O978" s="124"/>
      <c r="P978" s="123"/>
      <c r="Q978" s="124"/>
      <c r="R978" s="124"/>
      <c r="S978" s="124"/>
      <c r="T978" s="124"/>
      <c r="U978" s="124"/>
      <c r="V978" s="124"/>
      <c r="W978" s="122"/>
      <c r="X978" s="122"/>
      <c r="Y978" s="122"/>
      <c r="Z978" s="121"/>
      <c r="AA978" s="121"/>
      <c r="AB978" s="121"/>
      <c r="AC978" s="121"/>
      <c r="AD978" s="121"/>
      <c r="AE978" s="121"/>
      <c r="AF978" s="121"/>
      <c r="AG978" s="192"/>
      <c r="AH978" s="192"/>
      <c r="AI978" s="192"/>
      <c r="AJ978" s="192"/>
    </row>
    <row r="979" spans="1:36" s="194" customFormat="1" ht="15">
      <c r="A979" s="121"/>
      <c r="B979" s="235"/>
      <c r="C979" s="124"/>
      <c r="D979" s="124"/>
      <c r="E979" s="124"/>
      <c r="F979" s="124"/>
      <c r="G979" s="124"/>
      <c r="H979" s="123"/>
      <c r="I979" s="124"/>
      <c r="J979" s="124"/>
      <c r="K979" s="124"/>
      <c r="L979" s="124"/>
      <c r="M979" s="124"/>
      <c r="N979" s="124"/>
      <c r="O979" s="124"/>
      <c r="P979" s="123"/>
      <c r="Q979" s="124"/>
      <c r="R979" s="124"/>
      <c r="S979" s="124"/>
      <c r="T979" s="124"/>
      <c r="U979" s="124"/>
      <c r="V979" s="124"/>
      <c r="W979" s="122"/>
      <c r="X979" s="122"/>
      <c r="Y979" s="122"/>
      <c r="Z979" s="121"/>
      <c r="AA979" s="121"/>
      <c r="AB979" s="121"/>
      <c r="AC979" s="121"/>
      <c r="AD979" s="121"/>
      <c r="AE979" s="121"/>
      <c r="AF979" s="121"/>
      <c r="AG979" s="192"/>
      <c r="AH979" s="192"/>
      <c r="AI979" s="192"/>
      <c r="AJ979" s="192"/>
    </row>
    <row r="980" spans="1:36" s="194" customFormat="1" ht="15">
      <c r="A980" s="121"/>
      <c r="B980" s="235"/>
      <c r="C980" s="124"/>
      <c r="D980" s="124"/>
      <c r="E980" s="124"/>
      <c r="F980" s="124"/>
      <c r="G980" s="124"/>
      <c r="H980" s="123"/>
      <c r="I980" s="124"/>
      <c r="J980" s="124"/>
      <c r="K980" s="124"/>
      <c r="L980" s="124"/>
      <c r="M980" s="124"/>
      <c r="N980" s="124"/>
      <c r="O980" s="124"/>
      <c r="P980" s="123"/>
      <c r="Q980" s="124"/>
      <c r="R980" s="124"/>
      <c r="S980" s="124"/>
      <c r="T980" s="124"/>
      <c r="U980" s="124"/>
      <c r="V980" s="124"/>
      <c r="W980" s="122"/>
      <c r="X980" s="122"/>
      <c r="Y980" s="122"/>
      <c r="Z980" s="121"/>
      <c r="AA980" s="121"/>
      <c r="AB980" s="121"/>
      <c r="AC980" s="121"/>
      <c r="AD980" s="121"/>
      <c r="AE980" s="121"/>
      <c r="AF980" s="121"/>
      <c r="AG980" s="192"/>
      <c r="AH980" s="192"/>
      <c r="AI980" s="192"/>
      <c r="AJ980" s="192"/>
    </row>
    <row r="981" spans="1:36" s="194" customFormat="1" ht="15">
      <c r="A981" s="121"/>
      <c r="B981" s="235"/>
      <c r="C981" s="124"/>
      <c r="D981" s="124"/>
      <c r="E981" s="124"/>
      <c r="F981" s="124"/>
      <c r="G981" s="124"/>
      <c r="H981" s="123"/>
      <c r="I981" s="124"/>
      <c r="J981" s="124"/>
      <c r="K981" s="124"/>
      <c r="L981" s="124"/>
      <c r="M981" s="124"/>
      <c r="N981" s="124"/>
      <c r="O981" s="124"/>
      <c r="P981" s="123"/>
      <c r="Q981" s="124"/>
      <c r="R981" s="124"/>
      <c r="S981" s="124"/>
      <c r="T981" s="124"/>
      <c r="U981" s="124"/>
      <c r="V981" s="124"/>
      <c r="W981" s="122"/>
      <c r="X981" s="122"/>
      <c r="Y981" s="122"/>
      <c r="Z981" s="121"/>
      <c r="AA981" s="121"/>
      <c r="AB981" s="121"/>
      <c r="AC981" s="121"/>
      <c r="AD981" s="121"/>
      <c r="AE981" s="121"/>
      <c r="AF981" s="121"/>
      <c r="AG981" s="192"/>
      <c r="AH981" s="192"/>
      <c r="AI981" s="192"/>
      <c r="AJ981" s="192"/>
    </row>
    <row r="982" spans="1:36" s="194" customFormat="1" ht="15">
      <c r="A982" s="121"/>
      <c r="B982" s="235"/>
      <c r="C982" s="124"/>
      <c r="D982" s="124"/>
      <c r="E982" s="124"/>
      <c r="F982" s="124"/>
      <c r="G982" s="124"/>
      <c r="H982" s="123"/>
      <c r="I982" s="124"/>
      <c r="J982" s="124"/>
      <c r="K982" s="124"/>
      <c r="L982" s="124"/>
      <c r="M982" s="124"/>
      <c r="N982" s="124"/>
      <c r="O982" s="124"/>
      <c r="P982" s="123"/>
      <c r="Q982" s="124"/>
      <c r="R982" s="124"/>
      <c r="S982" s="124"/>
      <c r="T982" s="124"/>
      <c r="U982" s="124"/>
      <c r="V982" s="124"/>
      <c r="W982" s="122"/>
      <c r="X982" s="122"/>
      <c r="Y982" s="122"/>
      <c r="Z982" s="121"/>
      <c r="AA982" s="121"/>
      <c r="AB982" s="121"/>
      <c r="AC982" s="121"/>
      <c r="AD982" s="121"/>
      <c r="AE982" s="121"/>
      <c r="AF982" s="121"/>
      <c r="AG982" s="192"/>
      <c r="AH982" s="192"/>
      <c r="AI982" s="192"/>
      <c r="AJ982" s="192"/>
    </row>
    <row r="983" spans="1:36" s="194" customFormat="1" ht="15">
      <c r="A983" s="121"/>
      <c r="B983" s="235"/>
      <c r="C983" s="124"/>
      <c r="D983" s="124"/>
      <c r="E983" s="124"/>
      <c r="F983" s="124"/>
      <c r="G983" s="124"/>
      <c r="H983" s="123"/>
      <c r="I983" s="124"/>
      <c r="J983" s="124"/>
      <c r="K983" s="124"/>
      <c r="L983" s="124"/>
      <c r="M983" s="124"/>
      <c r="N983" s="124"/>
      <c r="O983" s="124"/>
      <c r="P983" s="123"/>
      <c r="Q983" s="124"/>
      <c r="R983" s="124"/>
      <c r="S983" s="124"/>
      <c r="T983" s="124"/>
      <c r="U983" s="124"/>
      <c r="V983" s="124"/>
      <c r="W983" s="122"/>
      <c r="X983" s="122"/>
      <c r="Y983" s="122"/>
      <c r="Z983" s="121"/>
      <c r="AA983" s="121"/>
      <c r="AB983" s="121"/>
      <c r="AC983" s="121"/>
      <c r="AD983" s="121"/>
      <c r="AE983" s="121"/>
      <c r="AF983" s="121"/>
      <c r="AG983" s="192"/>
      <c r="AH983" s="192"/>
      <c r="AI983" s="192"/>
      <c r="AJ983" s="192"/>
    </row>
    <row r="984" spans="1:36" s="194" customFormat="1" ht="15">
      <c r="A984" s="121"/>
      <c r="B984" s="235"/>
      <c r="C984" s="124"/>
      <c r="D984" s="124"/>
      <c r="E984" s="124"/>
      <c r="F984" s="124"/>
      <c r="G984" s="124"/>
      <c r="H984" s="123"/>
      <c r="I984" s="124"/>
      <c r="J984" s="124"/>
      <c r="K984" s="124"/>
      <c r="L984" s="124"/>
      <c r="M984" s="124"/>
      <c r="N984" s="124"/>
      <c r="O984" s="124"/>
      <c r="P984" s="123"/>
      <c r="Q984" s="124"/>
      <c r="R984" s="124"/>
      <c r="S984" s="124"/>
      <c r="T984" s="124"/>
      <c r="U984" s="124"/>
      <c r="V984" s="124"/>
      <c r="W984" s="122"/>
      <c r="X984" s="122"/>
      <c r="Y984" s="122"/>
      <c r="Z984" s="121"/>
      <c r="AA984" s="121"/>
      <c r="AB984" s="121"/>
      <c r="AC984" s="121"/>
      <c r="AD984" s="121"/>
      <c r="AE984" s="121"/>
      <c r="AF984" s="121"/>
      <c r="AG984" s="192"/>
      <c r="AH984" s="192"/>
      <c r="AI984" s="192"/>
      <c r="AJ984" s="192"/>
    </row>
    <row r="985" spans="1:36" s="194" customFormat="1" ht="15">
      <c r="A985" s="121"/>
      <c r="B985" s="235"/>
      <c r="C985" s="124"/>
      <c r="D985" s="124"/>
      <c r="E985" s="124"/>
      <c r="F985" s="124"/>
      <c r="G985" s="124"/>
      <c r="H985" s="123"/>
      <c r="I985" s="124"/>
      <c r="J985" s="124"/>
      <c r="K985" s="124"/>
      <c r="L985" s="124"/>
      <c r="M985" s="124"/>
      <c r="N985" s="124"/>
      <c r="O985" s="124"/>
      <c r="P985" s="123"/>
      <c r="Q985" s="124"/>
      <c r="R985" s="124"/>
      <c r="S985" s="124"/>
      <c r="T985" s="124"/>
      <c r="U985" s="124"/>
      <c r="V985" s="124"/>
      <c r="W985" s="122"/>
      <c r="X985" s="122"/>
      <c r="Y985" s="122"/>
      <c r="Z985" s="121"/>
      <c r="AA985" s="121"/>
      <c r="AB985" s="121"/>
      <c r="AC985" s="121"/>
      <c r="AD985" s="121"/>
      <c r="AE985" s="121"/>
      <c r="AF985" s="121"/>
      <c r="AG985" s="192"/>
      <c r="AH985" s="192"/>
      <c r="AI985" s="192"/>
      <c r="AJ985" s="192"/>
    </row>
    <row r="986" spans="1:36" s="194" customFormat="1" ht="15">
      <c r="A986" s="121"/>
      <c r="B986" s="235"/>
      <c r="C986" s="124"/>
      <c r="D986" s="124"/>
      <c r="E986" s="124"/>
      <c r="F986" s="124"/>
      <c r="G986" s="124"/>
      <c r="H986" s="123"/>
      <c r="I986" s="124"/>
      <c r="J986" s="124"/>
      <c r="K986" s="124"/>
      <c r="L986" s="124"/>
      <c r="M986" s="124"/>
      <c r="N986" s="124"/>
      <c r="O986" s="124"/>
      <c r="P986" s="123"/>
      <c r="Q986" s="124"/>
      <c r="R986" s="124"/>
      <c r="S986" s="124"/>
      <c r="T986" s="124"/>
      <c r="U986" s="124"/>
      <c r="V986" s="124"/>
      <c r="W986" s="122"/>
      <c r="X986" s="122"/>
      <c r="Y986" s="122"/>
      <c r="Z986" s="121"/>
      <c r="AA986" s="121"/>
      <c r="AB986" s="121"/>
      <c r="AC986" s="121"/>
      <c r="AD986" s="121"/>
      <c r="AE986" s="121"/>
      <c r="AF986" s="121"/>
      <c r="AG986" s="192"/>
      <c r="AH986" s="192"/>
      <c r="AI986" s="192"/>
      <c r="AJ986" s="192"/>
    </row>
    <row r="987" spans="1:36" s="194" customFormat="1" ht="15">
      <c r="A987" s="121"/>
      <c r="B987" s="235"/>
      <c r="C987" s="124"/>
      <c r="D987" s="124"/>
      <c r="E987" s="124"/>
      <c r="F987" s="124"/>
      <c r="G987" s="124"/>
      <c r="H987" s="123"/>
      <c r="I987" s="124"/>
      <c r="J987" s="124"/>
      <c r="K987" s="124"/>
      <c r="L987" s="124"/>
      <c r="M987" s="124"/>
      <c r="N987" s="124"/>
      <c r="O987" s="124"/>
      <c r="P987" s="123"/>
      <c r="Q987" s="124"/>
      <c r="R987" s="124"/>
      <c r="S987" s="124"/>
      <c r="T987" s="124"/>
      <c r="U987" s="124"/>
      <c r="V987" s="124"/>
      <c r="W987" s="122"/>
      <c r="X987" s="122"/>
      <c r="Y987" s="122"/>
      <c r="Z987" s="121"/>
      <c r="AA987" s="121"/>
      <c r="AB987" s="121"/>
      <c r="AC987" s="121"/>
      <c r="AD987" s="121"/>
      <c r="AE987" s="121"/>
      <c r="AF987" s="121"/>
      <c r="AG987" s="192"/>
      <c r="AH987" s="192"/>
      <c r="AI987" s="192"/>
      <c r="AJ987" s="192"/>
    </row>
    <row r="988" spans="1:36" s="194" customFormat="1" ht="15">
      <c r="A988" s="121"/>
      <c r="B988" s="235"/>
      <c r="C988" s="124"/>
      <c r="D988" s="124"/>
      <c r="E988" s="124"/>
      <c r="F988" s="124"/>
      <c r="G988" s="124"/>
      <c r="H988" s="123"/>
      <c r="I988" s="124"/>
      <c r="J988" s="124"/>
      <c r="K988" s="124"/>
      <c r="L988" s="124"/>
      <c r="M988" s="124"/>
      <c r="N988" s="124"/>
      <c r="O988" s="124"/>
      <c r="P988" s="123"/>
      <c r="Q988" s="124"/>
      <c r="R988" s="124"/>
      <c r="S988" s="124"/>
      <c r="T988" s="124"/>
      <c r="U988" s="124"/>
      <c r="V988" s="124"/>
      <c r="W988" s="122"/>
      <c r="X988" s="122"/>
      <c r="Y988" s="122"/>
      <c r="Z988" s="121"/>
      <c r="AA988" s="121"/>
      <c r="AB988" s="121"/>
      <c r="AC988" s="121"/>
      <c r="AD988" s="121"/>
      <c r="AE988" s="121"/>
      <c r="AF988" s="121"/>
      <c r="AG988" s="192"/>
      <c r="AH988" s="192"/>
      <c r="AI988" s="192"/>
      <c r="AJ988" s="192"/>
    </row>
    <row r="989" spans="1:36" s="194" customFormat="1" ht="15">
      <c r="A989" s="121"/>
      <c r="B989" s="235"/>
      <c r="C989" s="124"/>
      <c r="D989" s="124"/>
      <c r="E989" s="124"/>
      <c r="F989" s="124"/>
      <c r="G989" s="124"/>
      <c r="H989" s="123"/>
      <c r="I989" s="124"/>
      <c r="J989" s="124"/>
      <c r="K989" s="124"/>
      <c r="L989" s="124"/>
      <c r="M989" s="124"/>
      <c r="N989" s="124"/>
      <c r="O989" s="124"/>
      <c r="P989" s="123"/>
      <c r="Q989" s="124"/>
      <c r="R989" s="124"/>
      <c r="S989" s="124"/>
      <c r="T989" s="124"/>
      <c r="U989" s="124"/>
      <c r="V989" s="124"/>
      <c r="W989" s="122"/>
      <c r="X989" s="122"/>
      <c r="Y989" s="122"/>
      <c r="Z989" s="121"/>
      <c r="AA989" s="121"/>
      <c r="AB989" s="121"/>
      <c r="AC989" s="121"/>
      <c r="AD989" s="121"/>
      <c r="AE989" s="121"/>
      <c r="AF989" s="121"/>
      <c r="AG989" s="192"/>
      <c r="AH989" s="192"/>
      <c r="AI989" s="192"/>
      <c r="AJ989" s="192"/>
    </row>
    <row r="990" spans="1:36" s="194" customFormat="1" ht="15">
      <c r="A990" s="121"/>
      <c r="B990" s="235"/>
      <c r="C990" s="124"/>
      <c r="D990" s="124"/>
      <c r="E990" s="124"/>
      <c r="F990" s="124"/>
      <c r="G990" s="124"/>
      <c r="H990" s="123"/>
      <c r="I990" s="124"/>
      <c r="J990" s="124"/>
      <c r="K990" s="124"/>
      <c r="L990" s="124"/>
      <c r="M990" s="124"/>
      <c r="N990" s="124"/>
      <c r="O990" s="124"/>
      <c r="P990" s="123"/>
      <c r="Q990" s="124"/>
      <c r="R990" s="124"/>
      <c r="S990" s="124"/>
      <c r="T990" s="124"/>
      <c r="U990" s="124"/>
      <c r="V990" s="124"/>
      <c r="W990" s="122"/>
      <c r="X990" s="122"/>
      <c r="Y990" s="122"/>
      <c r="Z990" s="121"/>
      <c r="AA990" s="121"/>
      <c r="AB990" s="121"/>
      <c r="AC990" s="121"/>
      <c r="AD990" s="121"/>
      <c r="AE990" s="121"/>
      <c r="AF990" s="121"/>
      <c r="AG990" s="192"/>
      <c r="AH990" s="192"/>
      <c r="AI990" s="192"/>
      <c r="AJ990" s="192"/>
    </row>
    <row r="991" spans="1:36" s="194" customFormat="1" ht="15">
      <c r="A991" s="121"/>
      <c r="B991" s="235"/>
      <c r="C991" s="124"/>
      <c r="D991" s="124"/>
      <c r="E991" s="124"/>
      <c r="F991" s="124"/>
      <c r="G991" s="124"/>
      <c r="H991" s="123"/>
      <c r="I991" s="124"/>
      <c r="J991" s="124"/>
      <c r="K991" s="124"/>
      <c r="L991" s="124"/>
      <c r="M991" s="124"/>
      <c r="N991" s="124"/>
      <c r="O991" s="124"/>
      <c r="P991" s="123"/>
      <c r="Q991" s="124"/>
      <c r="R991" s="124"/>
      <c r="S991" s="124"/>
      <c r="T991" s="124"/>
      <c r="U991" s="124"/>
      <c r="V991" s="124"/>
      <c r="W991" s="122"/>
      <c r="X991" s="122"/>
      <c r="Y991" s="122"/>
      <c r="Z991" s="121"/>
      <c r="AA991" s="121"/>
      <c r="AB991" s="121"/>
      <c r="AC991" s="121"/>
      <c r="AD991" s="121"/>
      <c r="AE991" s="121"/>
      <c r="AF991" s="121"/>
      <c r="AG991" s="192"/>
      <c r="AH991" s="192"/>
      <c r="AI991" s="192"/>
      <c r="AJ991" s="192"/>
    </row>
    <row r="992" spans="1:36" s="194" customFormat="1" ht="15">
      <c r="A992" s="121"/>
      <c r="B992" s="235"/>
      <c r="C992" s="124"/>
      <c r="D992" s="124"/>
      <c r="E992" s="124"/>
      <c r="F992" s="124"/>
      <c r="G992" s="124"/>
      <c r="H992" s="123"/>
      <c r="I992" s="124"/>
      <c r="J992" s="124"/>
      <c r="K992" s="124"/>
      <c r="L992" s="124"/>
      <c r="M992" s="124"/>
      <c r="N992" s="124"/>
      <c r="O992" s="124"/>
      <c r="P992" s="123"/>
      <c r="Q992" s="124"/>
      <c r="R992" s="124"/>
      <c r="S992" s="124"/>
      <c r="T992" s="124"/>
      <c r="U992" s="124"/>
      <c r="V992" s="124"/>
      <c r="W992" s="122"/>
      <c r="X992" s="122"/>
      <c r="Y992" s="122"/>
      <c r="Z992" s="121"/>
      <c r="AA992" s="121"/>
      <c r="AB992" s="121"/>
      <c r="AC992" s="121"/>
      <c r="AD992" s="121"/>
      <c r="AE992" s="121"/>
      <c r="AF992" s="121"/>
      <c r="AG992" s="192"/>
      <c r="AH992" s="192"/>
      <c r="AI992" s="192"/>
      <c r="AJ992" s="192"/>
    </row>
    <row r="993" spans="1:36" s="194" customFormat="1" ht="15">
      <c r="A993" s="121"/>
      <c r="B993" s="235"/>
      <c r="C993" s="124"/>
      <c r="D993" s="124"/>
      <c r="E993" s="124"/>
      <c r="F993" s="124"/>
      <c r="G993" s="124"/>
      <c r="H993" s="123"/>
      <c r="I993" s="124"/>
      <c r="J993" s="124"/>
      <c r="K993" s="124"/>
      <c r="L993" s="124"/>
      <c r="M993" s="124"/>
      <c r="N993" s="124"/>
      <c r="O993" s="124"/>
      <c r="P993" s="123"/>
      <c r="Q993" s="124"/>
      <c r="R993" s="124"/>
      <c r="S993" s="124"/>
      <c r="T993" s="124"/>
      <c r="U993" s="124"/>
      <c r="V993" s="124"/>
      <c r="W993" s="122"/>
      <c r="X993" s="122"/>
      <c r="Y993" s="122"/>
      <c r="Z993" s="121"/>
      <c r="AA993" s="121"/>
      <c r="AB993" s="121"/>
      <c r="AC993" s="121"/>
      <c r="AD993" s="121"/>
      <c r="AE993" s="121"/>
      <c r="AF993" s="121"/>
      <c r="AG993" s="192"/>
      <c r="AH993" s="192"/>
      <c r="AI993" s="192"/>
      <c r="AJ993" s="192"/>
    </row>
  </sheetData>
  <sheetProtection/>
  <dataValidations count="1">
    <dataValidation allowBlank="1" sqref="X14:IV65536 Q1:IV13 O14:Q30 F13 W14 S14:S30 T15:T30 A31:W65536 A1:E13 T14:U14 G1:J13 L9:L12 K1:L8 K13:L13 M1:N13 F1:F8 P7:P13 O1:P6 O9:O13 A14:M30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&amp;LПроизвольная программа, , стартовый лист&amp;R&amp;P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401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125" style="192" customWidth="1"/>
    <col min="2" max="2" width="5.375" style="199" customWidth="1"/>
    <col min="3" max="3" width="12.625" style="194" customWidth="1"/>
    <col min="4" max="7" width="5.625" style="194" customWidth="1"/>
    <col min="8" max="8" width="4.625" style="195" customWidth="1"/>
    <col min="9" max="15" width="5.625" style="194" customWidth="1"/>
    <col min="16" max="16" width="5.625" style="195" customWidth="1"/>
    <col min="17" max="17" width="5.625" style="194" customWidth="1"/>
    <col min="18" max="18" width="3.625" style="194" hidden="1" customWidth="1"/>
    <col min="19" max="19" width="10.625" style="195" customWidth="1"/>
    <col min="20" max="20" width="5.125" style="224" customWidth="1"/>
    <col min="21" max="21" width="12.00390625" style="196" customWidth="1"/>
    <col min="22" max="22" width="11.625" style="196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19.50390625" style="192" hidden="1" customWidth="1"/>
    <col min="28" max="31" width="9.125" style="192" hidden="1" customWidth="1"/>
    <col min="32" max="32" width="9.125" style="194" customWidth="1"/>
    <col min="33" max="16384" width="9.125" style="194" customWidth="1"/>
  </cols>
  <sheetData>
    <row r="1" spans="1:37" s="129" customFormat="1" ht="15" hidden="1" outlineLevel="1">
      <c r="A1" s="200"/>
      <c r="B1" s="134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7"/>
      <c r="V1" s="257">
        <f>ROUND(U1*FREE_PART,4)</f>
        <v>0</v>
      </c>
      <c r="W1" s="133">
        <f>U1</f>
        <v>0</v>
      </c>
      <c r="X1" s="134"/>
      <c r="Y1" s="134"/>
      <c r="Z1" s="242"/>
      <c r="AA1" s="134"/>
      <c r="AB1" s="134"/>
      <c r="AC1" s="134"/>
      <c r="AD1" s="134"/>
      <c r="AE1" s="134"/>
      <c r="AF1" s="130"/>
      <c r="AG1" s="130"/>
      <c r="AH1" s="130"/>
      <c r="AI1" s="130"/>
      <c r="AJ1" s="130"/>
      <c r="AK1" s="130"/>
    </row>
    <row r="2" spans="1:37" s="129" customFormat="1" ht="15" hidden="1" outlineLevel="1">
      <c r="A2" s="206"/>
      <c r="B2" s="243"/>
      <c r="H2" s="207" t="s">
        <v>11</v>
      </c>
      <c r="I2" s="131">
        <v>0</v>
      </c>
      <c r="J2" s="131">
        <v>0</v>
      </c>
      <c r="K2" s="131">
        <v>0</v>
      </c>
      <c r="L2" s="131">
        <v>0</v>
      </c>
      <c r="M2" s="131">
        <v>0</v>
      </c>
      <c r="N2" s="131">
        <v>0</v>
      </c>
      <c r="O2" s="131">
        <v>0</v>
      </c>
      <c r="P2" s="131"/>
      <c r="Q2" s="131"/>
      <c r="R2" s="131"/>
      <c r="S2" s="257">
        <f>ROUND((SUM(I2:O2,-(MAX(I2:O2)),-(MIN(I2:O2)))/(JUDGES_COUNT-2))*(TM_PART*10),4)</f>
        <v>0</v>
      </c>
      <c r="T2" s="210"/>
      <c r="W2" s="133"/>
      <c r="X2" s="134"/>
      <c r="Y2" s="134"/>
      <c r="Z2" s="242"/>
      <c r="AA2" s="169" t="s">
        <v>10</v>
      </c>
      <c r="AB2" s="134"/>
      <c r="AC2" s="134"/>
      <c r="AD2" s="134"/>
      <c r="AE2" s="134"/>
      <c r="AF2" s="130"/>
      <c r="AG2" s="130"/>
      <c r="AH2" s="130"/>
      <c r="AI2" s="130"/>
      <c r="AJ2" s="130"/>
      <c r="AK2" s="130"/>
    </row>
    <row r="3" spans="1:37" s="129" customFormat="1" ht="15" hidden="1" outlineLevel="1">
      <c r="A3" s="200"/>
      <c r="B3" s="134"/>
      <c r="H3" s="207" t="s">
        <v>12</v>
      </c>
      <c r="I3" s="131">
        <v>0</v>
      </c>
      <c r="J3" s="131">
        <v>0</v>
      </c>
      <c r="K3" s="131">
        <v>0</v>
      </c>
      <c r="L3" s="131">
        <v>0</v>
      </c>
      <c r="M3" s="131">
        <v>0</v>
      </c>
      <c r="N3" s="131">
        <v>0</v>
      </c>
      <c r="O3" s="131">
        <v>0</v>
      </c>
      <c r="P3" s="131"/>
      <c r="Q3" s="131"/>
      <c r="R3" s="131"/>
      <c r="S3" s="257">
        <f>ROUND((SUM(I3:O3,-(MAX(I3:O3)),-(MIN(I3:O3)))/(JUDGES_COUNT-2))*(AI_PART*10),4)</f>
        <v>0</v>
      </c>
      <c r="T3" s="244"/>
      <c r="U3" s="137"/>
      <c r="V3" s="137"/>
      <c r="W3" s="133"/>
      <c r="X3" s="134"/>
      <c r="Y3" s="134"/>
      <c r="Z3" s="242"/>
      <c r="AA3" s="180">
        <v>7</v>
      </c>
      <c r="AB3" s="134"/>
      <c r="AC3" s="134"/>
      <c r="AD3" s="134"/>
      <c r="AE3" s="134"/>
      <c r="AF3" s="130"/>
      <c r="AG3" s="130"/>
      <c r="AH3" s="130"/>
      <c r="AI3" s="130"/>
      <c r="AJ3" s="130"/>
      <c r="AK3" s="130"/>
    </row>
    <row r="4" spans="1:37" s="129" customFormat="1" ht="15" hidden="1" outlineLevel="1">
      <c r="A4" s="200"/>
      <c r="B4" s="13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7"/>
      <c r="V4" s="137"/>
      <c r="W4" s="133"/>
      <c r="X4" s="134"/>
      <c r="Y4" s="134"/>
      <c r="Z4" s="242"/>
      <c r="AA4" s="134"/>
      <c r="AB4" s="134"/>
      <c r="AC4" s="134"/>
      <c r="AD4" s="134"/>
      <c r="AE4" s="134"/>
      <c r="AF4" s="130"/>
      <c r="AG4" s="130"/>
      <c r="AH4" s="130"/>
      <c r="AI4" s="130"/>
      <c r="AJ4" s="130"/>
      <c r="AK4" s="130"/>
    </row>
    <row r="5" spans="1:31" s="139" customFormat="1" ht="17.25" collapsed="1">
      <c r="A5" s="138"/>
      <c r="B5" s="151" t="str">
        <f>JUDGESLIST_01</f>
        <v>FREE ROUTINE</v>
      </c>
      <c r="K5" s="151"/>
      <c r="N5" s="138"/>
      <c r="S5" s="262"/>
      <c r="T5" s="138"/>
      <c r="W5" s="141"/>
      <c r="X5" s="138"/>
      <c r="Y5" s="138"/>
      <c r="Z5" s="138"/>
      <c r="AA5" s="138"/>
      <c r="AB5" s="138"/>
      <c r="AC5" s="138"/>
      <c r="AD5" s="138"/>
      <c r="AE5" s="138"/>
    </row>
    <row r="6" spans="1:31" s="139" customFormat="1" ht="17.25">
      <c r="A6" s="138"/>
      <c r="B6" s="271" t="str">
        <f>FREE_SL!B6</f>
        <v>TEAM</v>
      </c>
      <c r="C6" s="142"/>
      <c r="D6" s="142"/>
      <c r="E6" s="142"/>
      <c r="F6" s="142"/>
      <c r="G6" s="142"/>
      <c r="H6" s="143"/>
      <c r="I6" s="144"/>
      <c r="J6" s="144"/>
      <c r="K6" s="271"/>
      <c r="L6" s="144"/>
      <c r="M6" s="144"/>
      <c r="N6" s="138"/>
      <c r="S6" s="151"/>
      <c r="T6" s="138"/>
      <c r="W6" s="141"/>
      <c r="X6" s="138"/>
      <c r="Y6" s="138"/>
      <c r="Z6" s="138"/>
      <c r="AA6" s="138"/>
      <c r="AB6" s="138"/>
      <c r="AC6" s="138"/>
      <c r="AD6" s="138"/>
      <c r="AE6" s="138"/>
    </row>
    <row r="7" spans="1:31" s="139" customFormat="1" ht="17.25">
      <c r="A7" s="138"/>
      <c r="B7" s="270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>
        <f>DATE_TIME_01</f>
        <v>0</v>
      </c>
      <c r="S7" s="151"/>
      <c r="T7" s="138"/>
      <c r="W7" s="141"/>
      <c r="X7" s="138"/>
      <c r="Y7" s="138"/>
      <c r="Z7" s="138"/>
      <c r="AA7" s="138"/>
      <c r="AB7" s="138"/>
      <c r="AC7" s="138"/>
      <c r="AD7" s="138"/>
      <c r="AE7" s="138"/>
    </row>
    <row r="8" spans="1:31" s="139" customFormat="1" ht="17.25">
      <c r="A8" s="138"/>
      <c r="N8" s="147"/>
      <c r="S8" s="151"/>
      <c r="T8" s="138"/>
      <c r="W8" s="141"/>
      <c r="X8" s="138"/>
      <c r="Y8" s="138"/>
      <c r="Z8" s="138"/>
      <c r="AA8" s="138"/>
      <c r="AB8" s="138"/>
      <c r="AC8" s="138"/>
      <c r="AD8" s="138"/>
      <c r="AE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 t="str">
        <f>SETUP!$AI$6</f>
        <v>Муравская С.Ф.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5" hidden="1">
      <c r="A13" s="138"/>
      <c r="B13" s="146"/>
      <c r="C13" s="142"/>
      <c r="D13" s="142"/>
      <c r="G13" s="148"/>
      <c r="H13" s="144"/>
      <c r="I13" s="152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36" s="139" customFormat="1" ht="15" hidden="1">
      <c r="A14" s="138"/>
      <c r="B14" s="139" t="str">
        <f>SETUP!$AH$8</f>
        <v>???</v>
      </c>
      <c r="F14" s="139">
        <f>SETUP!$AI$8</f>
        <v>0</v>
      </c>
      <c r="K14" s="139">
        <f>SETUP!$AJ$8</f>
        <v>0</v>
      </c>
      <c r="M14" s="143"/>
      <c r="N14" s="138"/>
      <c r="S14" s="15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</row>
    <row r="15" spans="1:36" s="139" customFormat="1" ht="15" hidden="1">
      <c r="A15" s="138"/>
      <c r="B15" s="139" t="str">
        <f>SETUP!$AH$9</f>
        <v>???</v>
      </c>
      <c r="F15" s="139">
        <f>SETUP!$AI$9</f>
        <v>0</v>
      </c>
      <c r="K15" s="139">
        <f>SETUP!$AJ$9</f>
        <v>0</v>
      </c>
      <c r="M15" s="143"/>
      <c r="N15" s="138"/>
      <c r="S15" s="15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36" s="139" customFormat="1" ht="15" hidden="1">
      <c r="A16" s="138"/>
      <c r="B16" s="139" t="str">
        <f>SETUP!$AH$10</f>
        <v>???</v>
      </c>
      <c r="C16" s="142"/>
      <c r="D16" s="142"/>
      <c r="F16" s="139">
        <f>SETUP!$AI$10</f>
        <v>0</v>
      </c>
      <c r="G16" s="148"/>
      <c r="H16" s="144"/>
      <c r="I16" s="152"/>
      <c r="K16" s="139">
        <f>SETUP!$AJ$10</f>
        <v>0</v>
      </c>
      <c r="M16" s="143"/>
      <c r="N16" s="138"/>
      <c r="S16" s="15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6" s="139" customFormat="1" ht="17.25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__JUDGESPANEL_1</f>
        <v>EXECUTION</v>
      </c>
      <c r="C18" s="144"/>
      <c r="D18" s="142"/>
      <c r="E18" s="150"/>
      <c r="H18" s="219" t="str">
        <f>__JUDGESPANEL_2</f>
        <v>ARTISTIC IMPRESSION</v>
      </c>
      <c r="J18" s="144"/>
      <c r="K18" s="143"/>
      <c r="L18" s="143"/>
      <c r="P18" s="219" t="str">
        <f>__JUDGESPANEL_3</f>
        <v>DIFFICULTY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 t="str">
        <f>SETUP!$AH$13</f>
        <v>Сахарук Наталия</v>
      </c>
      <c r="C19" s="144"/>
      <c r="D19" s="144"/>
      <c r="E19" s="143">
        <f>SETUP!$AI$13</f>
        <v>0</v>
      </c>
      <c r="G19" s="150">
        <v>1</v>
      </c>
      <c r="H19" s="143" t="str">
        <f>SETUP!$AH$24</f>
        <v>Коблова Наталья</v>
      </c>
      <c r="J19" s="144"/>
      <c r="K19" s="144"/>
      <c r="L19" s="144"/>
      <c r="M19" s="143">
        <f>SETUP!$AI$24</f>
        <v>0</v>
      </c>
      <c r="O19" s="150">
        <v>1</v>
      </c>
      <c r="P19" s="143" t="str">
        <f>SETUP!$AH$35</f>
        <v>Матусевич Наталья</v>
      </c>
      <c r="S19" s="144"/>
      <c r="T19" s="143">
        <f>SETUP!$AI$35</f>
        <v>0</v>
      </c>
      <c r="X19" s="122"/>
      <c r="Y19" s="122"/>
    </row>
    <row r="20" spans="1:25" s="153" customFormat="1" ht="17.25" outlineLevel="1">
      <c r="A20" s="150">
        <v>2</v>
      </c>
      <c r="B20" s="143" t="str">
        <f>SETUP!$AH$14</f>
        <v>Белая Наталья</v>
      </c>
      <c r="C20" s="145"/>
      <c r="D20" s="145"/>
      <c r="E20" s="143">
        <f>SETUP!$AI$14</f>
        <v>0</v>
      </c>
      <c r="G20" s="150">
        <v>2</v>
      </c>
      <c r="H20" s="143" t="str">
        <f>SETUP!$AH$25</f>
        <v>Шишко Диана</v>
      </c>
      <c r="J20" s="145"/>
      <c r="K20" s="145"/>
      <c r="L20" s="145"/>
      <c r="M20" s="143">
        <f>SETUP!$AI$25</f>
        <v>0</v>
      </c>
      <c r="O20" s="150">
        <v>2</v>
      </c>
      <c r="P20" s="143" t="str">
        <f>SETUP!$AH$36</f>
        <v>Адамова Татьяна</v>
      </c>
      <c r="S20" s="145"/>
      <c r="T20" s="143">
        <f>SETUP!$AI$36</f>
        <v>0</v>
      </c>
      <c r="X20" s="122"/>
      <c r="Y20" s="122"/>
    </row>
    <row r="21" spans="1:25" s="153" customFormat="1" ht="17.25" outlineLevel="1">
      <c r="A21" s="150">
        <v>3</v>
      </c>
      <c r="B21" s="143" t="str">
        <f>SETUP!$AH$15</f>
        <v>Кудравец Виктория</v>
      </c>
      <c r="C21" s="145"/>
      <c r="D21" s="145"/>
      <c r="E21" s="143">
        <f>SETUP!$AI$15</f>
        <v>0</v>
      </c>
      <c r="G21" s="150">
        <v>3</v>
      </c>
      <c r="H21" s="143" t="str">
        <f>SETUP!$AH$26</f>
        <v>Шульгина Анна</v>
      </c>
      <c r="J21" s="145"/>
      <c r="K21" s="145"/>
      <c r="L21" s="145"/>
      <c r="M21" s="143">
        <f>SETUP!$AI$26</f>
        <v>0</v>
      </c>
      <c r="O21" s="150">
        <v>3</v>
      </c>
      <c r="P21" s="143" t="str">
        <f>SETUP!$AH$37</f>
        <v>Сахарук Диана</v>
      </c>
      <c r="S21" s="145"/>
      <c r="T21" s="143">
        <f>SETUP!$AI$37</f>
        <v>0</v>
      </c>
      <c r="X21" s="122"/>
      <c r="Y21" s="122"/>
    </row>
    <row r="22" spans="1:25" s="153" customFormat="1" ht="17.25" outlineLevel="1">
      <c r="A22" s="150">
        <v>4</v>
      </c>
      <c r="B22" s="143" t="str">
        <f>SETUP!$AH$16</f>
        <v>Бичун Александра</v>
      </c>
      <c r="C22" s="145"/>
      <c r="D22" s="145"/>
      <c r="E22" s="143">
        <f>SETUP!$AI$16</f>
        <v>0</v>
      </c>
      <c r="G22" s="150">
        <v>4</v>
      </c>
      <c r="H22" s="143" t="str">
        <f>SETUP!$AH$27</f>
        <v>Тарахович Анастасия</v>
      </c>
      <c r="J22" s="145"/>
      <c r="K22" s="145"/>
      <c r="L22" s="145"/>
      <c r="M22" s="143">
        <f>SETUP!$AI$27</f>
        <v>0</v>
      </c>
      <c r="O22" s="150">
        <v>4</v>
      </c>
      <c r="P22" s="143" t="str">
        <f>SETUP!$AH$38</f>
        <v>Богина Валентина</v>
      </c>
      <c r="S22" s="145"/>
      <c r="T22" s="143">
        <f>SETUP!$AI$38</f>
        <v>0</v>
      </c>
      <c r="X22" s="122"/>
      <c r="Y22" s="122"/>
    </row>
    <row r="23" spans="1:25" s="153" customFormat="1" ht="17.25" outlineLevel="1">
      <c r="A23" s="150">
        <v>5</v>
      </c>
      <c r="B23" s="143" t="str">
        <f>SETUP!$AH$17</f>
        <v>Гаврилик Эльмира</v>
      </c>
      <c r="C23" s="145"/>
      <c r="D23" s="145"/>
      <c r="E23" s="143">
        <f>SETUP!$AI$17</f>
        <v>0</v>
      </c>
      <c r="G23" s="150">
        <v>5</v>
      </c>
      <c r="H23" s="143" t="str">
        <f>SETUP!$AH$28</f>
        <v>Гурская Анастасия</v>
      </c>
      <c r="J23" s="145"/>
      <c r="K23" s="145"/>
      <c r="L23" s="145"/>
      <c r="M23" s="143">
        <f>SETUP!$AI$28</f>
        <v>0</v>
      </c>
      <c r="O23" s="150">
        <v>5</v>
      </c>
      <c r="P23" s="143" t="str">
        <f>SETUP!$AH$39</f>
        <v>Дармель Алена</v>
      </c>
      <c r="S23" s="145"/>
      <c r="T23" s="143">
        <f>SETUP!$AI$39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SETUP!$AH$18</f>
        <v>0</v>
      </c>
      <c r="E24" s="143">
        <f>SETUP!$AI$18</f>
        <v>0</v>
      </c>
      <c r="G24" s="150">
        <v>6</v>
      </c>
      <c r="H24" s="143">
        <f>SETUP!$AH$29</f>
        <v>0</v>
      </c>
      <c r="M24" s="143">
        <f>SETUP!$AI$29</f>
        <v>0</v>
      </c>
      <c r="O24" s="150">
        <v>6</v>
      </c>
      <c r="P24" s="143">
        <f>SETUP!$AH$40</f>
        <v>0</v>
      </c>
      <c r="T24" s="143">
        <f>SETUP!$AI$40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SETUP!$AH$19</f>
        <v>0</v>
      </c>
      <c r="E25" s="143">
        <f>SETUP!$AI$19</f>
        <v>0</v>
      </c>
      <c r="G25" s="150">
        <v>7</v>
      </c>
      <c r="H25" s="143">
        <f>SETUP!$AH$30</f>
        <v>0</v>
      </c>
      <c r="M25" s="143">
        <f>SETUP!$AI$30</f>
        <v>0</v>
      </c>
      <c r="O25" s="150">
        <v>7</v>
      </c>
      <c r="P25" s="143">
        <f>SETUP!$AH$41</f>
        <v>0</v>
      </c>
      <c r="T25" s="143">
        <f>SETUP!$AI$41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SETUP!$AJ$13</f>
        <v>0</v>
      </c>
      <c r="C28" s="144"/>
      <c r="D28" s="144"/>
      <c r="E28" s="143">
        <f>SETUP!$AK$13</f>
        <v>0</v>
      </c>
      <c r="G28" s="150">
        <v>1</v>
      </c>
      <c r="H28" s="143">
        <f>SETUP!$AJ$24</f>
        <v>0</v>
      </c>
      <c r="J28" s="144"/>
      <c r="K28" s="144"/>
      <c r="L28" s="144"/>
      <c r="M28" s="143">
        <f>SETUP!$AK$24</f>
        <v>0</v>
      </c>
      <c r="O28" s="150">
        <v>1</v>
      </c>
      <c r="P28" s="143">
        <f>SETUP!$AJ$35</f>
        <v>0</v>
      </c>
      <c r="S28" s="144"/>
      <c r="T28" s="143">
        <f>SETUP!$AK$35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SETUP!$AJ$14</f>
        <v>0</v>
      </c>
      <c r="C29" s="145"/>
      <c r="D29" s="145"/>
      <c r="E29" s="143">
        <f>SETUP!$AK$14</f>
        <v>0</v>
      </c>
      <c r="G29" s="150">
        <v>2</v>
      </c>
      <c r="H29" s="143">
        <f>SETUP!$AJ$25</f>
        <v>0</v>
      </c>
      <c r="J29" s="145"/>
      <c r="K29" s="145"/>
      <c r="L29" s="145"/>
      <c r="M29" s="143">
        <f>SETUP!$AK$25</f>
        <v>0</v>
      </c>
      <c r="O29" s="150">
        <v>2</v>
      </c>
      <c r="P29" s="143">
        <f>SETUP!$AJ$36</f>
        <v>0</v>
      </c>
      <c r="S29" s="145"/>
      <c r="T29" s="143">
        <f>SETUP!$AK$36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SETUP!$AJ$15</f>
        <v>0</v>
      </c>
      <c r="C30" s="145"/>
      <c r="D30" s="145"/>
      <c r="E30" s="143">
        <f>SETUP!$AK$15</f>
        <v>0</v>
      </c>
      <c r="G30" s="150">
        <v>3</v>
      </c>
      <c r="H30" s="143">
        <f>SETUP!$AJ$26</f>
        <v>0</v>
      </c>
      <c r="J30" s="145"/>
      <c r="K30" s="145"/>
      <c r="L30" s="145"/>
      <c r="M30" s="143">
        <f>SETUP!$AK$26</f>
        <v>0</v>
      </c>
      <c r="O30" s="150">
        <v>3</v>
      </c>
      <c r="P30" s="143">
        <f>SETUP!$AJ$37</f>
        <v>0</v>
      </c>
      <c r="S30" s="145"/>
      <c r="T30" s="143">
        <f>SETUP!$AK$37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SETUP!$AJ$16</f>
        <v>0</v>
      </c>
      <c r="C31" s="145"/>
      <c r="D31" s="145"/>
      <c r="E31" s="143">
        <f>SETUP!$AK$16</f>
        <v>0</v>
      </c>
      <c r="G31" s="150">
        <v>4</v>
      </c>
      <c r="H31" s="143">
        <f>SETUP!$AJ$27</f>
        <v>0</v>
      </c>
      <c r="J31" s="145"/>
      <c r="K31" s="145"/>
      <c r="L31" s="145"/>
      <c r="M31" s="143">
        <f>SETUP!$AK$27</f>
        <v>0</v>
      </c>
      <c r="O31" s="150">
        <v>4</v>
      </c>
      <c r="P31" s="143">
        <f>SETUP!$AJ$38</f>
        <v>0</v>
      </c>
      <c r="S31" s="145"/>
      <c r="T31" s="143">
        <f>SETUP!$AK$38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SETUP!$AJ$17</f>
        <v>0</v>
      </c>
      <c r="C32" s="145"/>
      <c r="D32" s="145"/>
      <c r="E32" s="143">
        <f>SETUP!$AK$17</f>
        <v>0</v>
      </c>
      <c r="G32" s="150">
        <v>5</v>
      </c>
      <c r="H32" s="143">
        <f>SETUP!$AJ$28</f>
        <v>0</v>
      </c>
      <c r="J32" s="145"/>
      <c r="K32" s="145"/>
      <c r="L32" s="145"/>
      <c r="M32" s="143">
        <f>SETUP!$AK$28</f>
        <v>0</v>
      </c>
      <c r="O32" s="150">
        <v>5</v>
      </c>
      <c r="P32" s="143">
        <f>SETUP!$AJ$39</f>
        <v>0</v>
      </c>
      <c r="S32" s="145"/>
      <c r="T32" s="143">
        <f>SETUP!$AK$39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SETUP!$AJ$18</f>
        <v>0</v>
      </c>
      <c r="E33" s="143">
        <f>SETUP!$AK$18</f>
        <v>0</v>
      </c>
      <c r="G33" s="150">
        <v>6</v>
      </c>
      <c r="H33" s="143">
        <f>SETUP!$AJ$29</f>
        <v>0</v>
      </c>
      <c r="M33" s="143">
        <f>SETUP!$AK$29</f>
        <v>0</v>
      </c>
      <c r="O33" s="150">
        <v>6</v>
      </c>
      <c r="P33" s="143">
        <f>SETUP!$AJ$40</f>
        <v>0</v>
      </c>
      <c r="T33" s="143">
        <f>SETUP!$AK$40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SETUP!$AJ$19</f>
        <v>0</v>
      </c>
      <c r="E34" s="143">
        <f>SETUP!$AK$19</f>
        <v>0</v>
      </c>
      <c r="G34" s="150">
        <v>7</v>
      </c>
      <c r="H34" s="143">
        <f>SETUP!$AJ$30</f>
        <v>0</v>
      </c>
      <c r="M34" s="143">
        <f>SETUP!$AK$30</f>
        <v>0</v>
      </c>
      <c r="O34" s="150">
        <v>7</v>
      </c>
      <c r="P34" s="143">
        <f>SETUP!$AJ$41</f>
        <v>0</v>
      </c>
      <c r="T34" s="143">
        <f>SETUP!$AK$41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ht="15" hidden="1"/>
    <row r="37" ht="15" hidden="1"/>
    <row r="38" ht="15" hidden="1"/>
    <row r="39" ht="15" hidden="1"/>
    <row r="40" spans="1:36" s="153" customFormat="1" ht="15" hidden="1">
      <c r="A40" s="122"/>
      <c r="B40" s="160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90" t="s">
        <v>88</v>
      </c>
      <c r="D47" s="284" t="str">
        <f>__curr_event_code__</f>
        <v>T</v>
      </c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C48" s="159" t="str">
        <f>SETUP!$B$37</f>
        <v>E</v>
      </c>
      <c r="D48" s="264">
        <f>__fr_e__</f>
        <v>0.3</v>
      </c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outlineLevel="1">
      <c r="A49" s="122"/>
      <c r="C49" s="159" t="str">
        <f>SETUP!$B$38</f>
        <v>AI</v>
      </c>
      <c r="D49" s="264">
        <f>__fr_ai__</f>
        <v>0.4</v>
      </c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outlineLevel="1">
      <c r="A50" s="122"/>
      <c r="C50" s="159" t="str">
        <f>SETUP!$B$39</f>
        <v>D</v>
      </c>
      <c r="D50" s="264">
        <f>__fr_d__</f>
        <v>0.3</v>
      </c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9" s="171" customFormat="1" ht="17.25">
      <c r="A52" s="165"/>
      <c r="B52" s="229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Z52" s="245"/>
      <c r="AB52" s="169"/>
      <c r="AC52" s="169"/>
      <c r="AD52" s="169"/>
      <c r="AE52" s="169"/>
      <c r="AF52" s="170"/>
      <c r="AG52" s="170"/>
      <c r="AH52" s="170"/>
      <c r="AI52" s="170"/>
      <c r="AJ52" s="170"/>
      <c r="AK52" s="170"/>
      <c r="AL52" s="170"/>
      <c r="AM52" s="170"/>
    </row>
    <row r="53" spans="1:39" s="171" customFormat="1" ht="18" thickBot="1">
      <c r="A53" s="252" t="s">
        <v>0</v>
      </c>
      <c r="B53" s="172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222"/>
      <c r="U53" s="178">
        <v>1</v>
      </c>
      <c r="V53" s="178">
        <f>FREE_PART</f>
        <v>0</v>
      </c>
      <c r="W53" s="179" t="s">
        <v>14</v>
      </c>
      <c r="X53" s="180" t="s">
        <v>15</v>
      </c>
      <c r="Y53" s="180" t="s">
        <v>8</v>
      </c>
      <c r="Z53" s="245"/>
      <c r="AB53" s="169"/>
      <c r="AC53" s="169"/>
      <c r="AD53" s="169"/>
      <c r="AE53" s="169"/>
      <c r="AF53" s="177" t="s">
        <v>37</v>
      </c>
      <c r="AG53" s="170"/>
      <c r="AH53" s="170"/>
      <c r="AI53" s="170"/>
      <c r="AJ53" s="170"/>
      <c r="AK53" s="170"/>
      <c r="AL53" s="170"/>
      <c r="AM53" s="170"/>
    </row>
    <row r="54" spans="1:39" s="187" customFormat="1" ht="18" thickTop="1">
      <c r="A54" s="181"/>
      <c r="B54" s="246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6"/>
      <c r="T54" s="223"/>
      <c r="U54" s="188"/>
      <c r="V54" s="188"/>
      <c r="W54" s="190"/>
      <c r="X54" s="191"/>
      <c r="Y54" s="191"/>
      <c r="Z54" s="247"/>
      <c r="AA54" s="191"/>
      <c r="AB54" s="191"/>
      <c r="AC54" s="191"/>
      <c r="AD54" s="191"/>
      <c r="AE54" s="191"/>
      <c r="AF54" s="186"/>
      <c r="AG54" s="186"/>
      <c r="AH54" s="186"/>
      <c r="AI54" s="186"/>
      <c r="AJ54" s="186"/>
      <c r="AK54" s="186"/>
      <c r="AL54" s="186"/>
      <c r="AM54" s="186"/>
    </row>
    <row r="55" spans="1:25" ht="17.25">
      <c r="A55" s="194"/>
      <c r="B55" s="248"/>
      <c r="H55" s="194"/>
      <c r="P55" s="194"/>
      <c r="S55" s="194"/>
      <c r="T55" s="194"/>
      <c r="U55" s="194"/>
      <c r="V55" s="261"/>
      <c r="W55" s="196"/>
      <c r="X55" s="248"/>
      <c r="Y55" s="194"/>
    </row>
    <row r="56" spans="1:25" ht="17.25">
      <c r="A56" s="194"/>
      <c r="B56" s="248"/>
      <c r="H56" s="194"/>
      <c r="J56" s="260"/>
      <c r="K56" s="260"/>
      <c r="L56" s="260"/>
      <c r="M56" s="260"/>
      <c r="N56" s="260"/>
      <c r="O56" s="260"/>
      <c r="P56" s="194"/>
      <c r="S56" s="194"/>
      <c r="T56" s="194"/>
      <c r="U56" s="194"/>
      <c r="V56" s="194"/>
      <c r="W56" s="196"/>
      <c r="X56" s="248"/>
      <c r="Y56" s="194"/>
    </row>
    <row r="57" spans="1:25" ht="17.25">
      <c r="A57" s="194"/>
      <c r="B57" s="248"/>
      <c r="H57" s="194"/>
      <c r="P57" s="194"/>
      <c r="S57" s="194"/>
      <c r="T57" s="194"/>
      <c r="U57" s="194"/>
      <c r="V57" s="194"/>
      <c r="W57" s="196"/>
      <c r="X57" s="248"/>
      <c r="Y57" s="194"/>
    </row>
    <row r="58" spans="1:25" ht="17.25">
      <c r="A58" s="194"/>
      <c r="B58" s="248"/>
      <c r="H58" s="194"/>
      <c r="P58" s="194"/>
      <c r="S58" s="194"/>
      <c r="T58" s="194"/>
      <c r="U58" s="194"/>
      <c r="V58" s="194"/>
      <c r="W58" s="196"/>
      <c r="X58" s="248"/>
      <c r="Y58" s="194"/>
    </row>
    <row r="59" spans="1:25" ht="17.25">
      <c r="A59" s="194"/>
      <c r="B59" s="248"/>
      <c r="H59" s="194"/>
      <c r="P59" s="194"/>
      <c r="S59" s="194"/>
      <c r="T59" s="194"/>
      <c r="U59" s="194"/>
      <c r="V59" s="194"/>
      <c r="W59" s="196"/>
      <c r="X59" s="248"/>
      <c r="Y59" s="194"/>
    </row>
    <row r="60" spans="1:25" ht="15">
      <c r="A60" s="194"/>
      <c r="B60" s="248"/>
      <c r="H60" s="194"/>
      <c r="P60" s="194"/>
      <c r="S60" s="194"/>
      <c r="T60" s="194"/>
      <c r="U60" s="194"/>
      <c r="V60" s="194"/>
      <c r="W60" s="196"/>
      <c r="X60" s="248"/>
      <c r="Y60" s="194"/>
    </row>
    <row r="61" spans="1:25" ht="15">
      <c r="A61" s="194"/>
      <c r="B61" s="248"/>
      <c r="H61" s="194"/>
      <c r="P61" s="194"/>
      <c r="S61" s="194"/>
      <c r="T61" s="194"/>
      <c r="U61" s="194"/>
      <c r="V61" s="194"/>
      <c r="W61" s="196"/>
      <c r="X61" s="248"/>
      <c r="Y61" s="194"/>
    </row>
    <row r="62" spans="1:25" ht="15">
      <c r="A62" s="194"/>
      <c r="B62" s="248"/>
      <c r="H62" s="194"/>
      <c r="P62" s="194"/>
      <c r="S62" s="194"/>
      <c r="T62" s="194"/>
      <c r="U62" s="194"/>
      <c r="V62" s="194"/>
      <c r="W62" s="196"/>
      <c r="X62" s="248"/>
      <c r="Y62" s="194"/>
    </row>
    <row r="63" spans="1:25" ht="15">
      <c r="A63" s="194"/>
      <c r="B63" s="248"/>
      <c r="H63" s="194"/>
      <c r="P63" s="194"/>
      <c r="S63" s="194"/>
      <c r="T63" s="194"/>
      <c r="U63" s="194"/>
      <c r="V63" s="194"/>
      <c r="W63" s="196"/>
      <c r="X63" s="248"/>
      <c r="Y63" s="194"/>
    </row>
    <row r="64" spans="1:25" ht="15">
      <c r="A64" s="194"/>
      <c r="B64" s="248"/>
      <c r="H64" s="194"/>
      <c r="P64" s="194"/>
      <c r="S64" s="194"/>
      <c r="T64" s="194"/>
      <c r="U64" s="194"/>
      <c r="V64" s="194"/>
      <c r="W64" s="196"/>
      <c r="X64" s="248"/>
      <c r="Y64" s="194"/>
    </row>
    <row r="65" spans="1:25" ht="15">
      <c r="A65" s="194"/>
      <c r="B65" s="248"/>
      <c r="H65" s="194"/>
      <c r="P65" s="194"/>
      <c r="S65" s="194"/>
      <c r="T65" s="194"/>
      <c r="U65" s="194"/>
      <c r="V65" s="194"/>
      <c r="W65" s="196"/>
      <c r="X65" s="248"/>
      <c r="Y65" s="194"/>
    </row>
    <row r="66" spans="1:25" ht="15">
      <c r="A66" s="194"/>
      <c r="B66" s="248"/>
      <c r="H66" s="194"/>
      <c r="P66" s="194"/>
      <c r="S66" s="194"/>
      <c r="T66" s="194"/>
      <c r="U66" s="194"/>
      <c r="V66" s="194"/>
      <c r="W66" s="196"/>
      <c r="X66" s="248"/>
      <c r="Y66" s="194"/>
    </row>
    <row r="67" spans="1:25" ht="15">
      <c r="A67" s="194"/>
      <c r="B67" s="248"/>
      <c r="H67" s="194"/>
      <c r="P67" s="194"/>
      <c r="S67" s="194"/>
      <c r="T67" s="194"/>
      <c r="U67" s="194"/>
      <c r="V67" s="194"/>
      <c r="W67" s="196"/>
      <c r="X67" s="248"/>
      <c r="Y67" s="194"/>
    </row>
    <row r="68" spans="1:25" ht="15">
      <c r="A68" s="194"/>
      <c r="B68" s="248"/>
      <c r="H68" s="194"/>
      <c r="P68" s="194"/>
      <c r="S68" s="194"/>
      <c r="T68" s="194"/>
      <c r="U68" s="194"/>
      <c r="V68" s="194"/>
      <c r="W68" s="196"/>
      <c r="X68" s="248"/>
      <c r="Y68" s="194"/>
    </row>
    <row r="69" spans="1:25" ht="15">
      <c r="A69" s="194"/>
      <c r="B69" s="248"/>
      <c r="H69" s="194"/>
      <c r="P69" s="194"/>
      <c r="S69" s="194"/>
      <c r="T69" s="194"/>
      <c r="U69" s="194"/>
      <c r="V69" s="194"/>
      <c r="W69" s="196"/>
      <c r="X69" s="248"/>
      <c r="Y69" s="194"/>
    </row>
    <row r="70" spans="1:25" ht="15">
      <c r="A70" s="194"/>
      <c r="B70" s="248"/>
      <c r="H70" s="194"/>
      <c r="P70" s="194"/>
      <c r="S70" s="194"/>
      <c r="T70" s="194"/>
      <c r="U70" s="194"/>
      <c r="V70" s="194"/>
      <c r="W70" s="196"/>
      <c r="X70" s="248"/>
      <c r="Y70" s="194"/>
    </row>
    <row r="71" spans="1:25" ht="15">
      <c r="A71" s="194"/>
      <c r="B71" s="248"/>
      <c r="H71" s="194"/>
      <c r="P71" s="194"/>
      <c r="S71" s="194"/>
      <c r="T71" s="194"/>
      <c r="U71" s="194"/>
      <c r="V71" s="194"/>
      <c r="W71" s="196"/>
      <c r="X71" s="248"/>
      <c r="Y71" s="194"/>
    </row>
    <row r="72" spans="1:25" ht="15">
      <c r="A72" s="194"/>
      <c r="B72" s="248"/>
      <c r="H72" s="194"/>
      <c r="P72" s="194"/>
      <c r="S72" s="194"/>
      <c r="T72" s="194"/>
      <c r="U72" s="194"/>
      <c r="V72" s="194"/>
      <c r="W72" s="196"/>
      <c r="X72" s="248"/>
      <c r="Y72" s="194"/>
    </row>
    <row r="73" spans="1:25" ht="15">
      <c r="A73" s="194"/>
      <c r="B73" s="248"/>
      <c r="H73" s="194"/>
      <c r="P73" s="194"/>
      <c r="S73" s="194"/>
      <c r="T73" s="194"/>
      <c r="U73" s="194"/>
      <c r="V73" s="194"/>
      <c r="W73" s="196"/>
      <c r="X73" s="248"/>
      <c r="Y73" s="194"/>
    </row>
    <row r="74" spans="1:25" ht="15">
      <c r="A74" s="194"/>
      <c r="B74" s="248"/>
      <c r="H74" s="194"/>
      <c r="P74" s="194"/>
      <c r="S74" s="194"/>
      <c r="T74" s="194"/>
      <c r="U74" s="194"/>
      <c r="V74" s="194"/>
      <c r="W74" s="196"/>
      <c r="X74" s="248"/>
      <c r="Y74" s="194"/>
    </row>
    <row r="75" spans="1:25" ht="15">
      <c r="A75" s="194"/>
      <c r="B75" s="248"/>
      <c r="H75" s="194"/>
      <c r="P75" s="194"/>
      <c r="S75" s="194"/>
      <c r="T75" s="194"/>
      <c r="U75" s="194"/>
      <c r="V75" s="194"/>
      <c r="W75" s="196"/>
      <c r="X75" s="248"/>
      <c r="Y75" s="194"/>
    </row>
    <row r="76" spans="1:25" ht="15">
      <c r="A76" s="194"/>
      <c r="B76" s="248"/>
      <c r="H76" s="194"/>
      <c r="P76" s="194"/>
      <c r="S76" s="194"/>
      <c r="T76" s="194"/>
      <c r="U76" s="194"/>
      <c r="V76" s="194"/>
      <c r="W76" s="196"/>
      <c r="X76" s="248"/>
      <c r="Y76" s="194"/>
    </row>
    <row r="77" spans="1:25" ht="15">
      <c r="A77" s="194"/>
      <c r="B77" s="248"/>
      <c r="H77" s="194"/>
      <c r="P77" s="194"/>
      <c r="S77" s="194"/>
      <c r="T77" s="194"/>
      <c r="U77" s="194"/>
      <c r="V77" s="194"/>
      <c r="W77" s="196"/>
      <c r="X77" s="248"/>
      <c r="Y77" s="194"/>
    </row>
    <row r="78" spans="1:25" ht="15">
      <c r="A78" s="194"/>
      <c r="B78" s="248"/>
      <c r="H78" s="194"/>
      <c r="P78" s="194"/>
      <c r="S78" s="194"/>
      <c r="T78" s="194"/>
      <c r="U78" s="194"/>
      <c r="V78" s="194"/>
      <c r="W78" s="196"/>
      <c r="X78" s="248"/>
      <c r="Y78" s="194"/>
    </row>
    <row r="79" spans="1:25" ht="15">
      <c r="A79" s="194"/>
      <c r="B79" s="248"/>
      <c r="H79" s="194"/>
      <c r="P79" s="194"/>
      <c r="S79" s="194"/>
      <c r="T79" s="194"/>
      <c r="U79" s="194"/>
      <c r="V79" s="194"/>
      <c r="W79" s="196"/>
      <c r="X79" s="248"/>
      <c r="Y79" s="194"/>
    </row>
    <row r="80" spans="1:25" ht="15">
      <c r="A80" s="194"/>
      <c r="B80" s="248"/>
      <c r="H80" s="194"/>
      <c r="P80" s="194"/>
      <c r="S80" s="194"/>
      <c r="T80" s="194"/>
      <c r="U80" s="194"/>
      <c r="V80" s="194"/>
      <c r="W80" s="196"/>
      <c r="X80" s="248"/>
      <c r="Y80" s="194"/>
    </row>
    <row r="81" spans="1:25" ht="15">
      <c r="A81" s="194"/>
      <c r="B81" s="248"/>
      <c r="H81" s="194"/>
      <c r="P81" s="194"/>
      <c r="S81" s="194"/>
      <c r="T81" s="194"/>
      <c r="U81" s="194"/>
      <c r="V81" s="194"/>
      <c r="W81" s="196"/>
      <c r="X81" s="248"/>
      <c r="Y81" s="194"/>
    </row>
    <row r="82" spans="1:25" ht="15">
      <c r="A82" s="194"/>
      <c r="B82" s="248"/>
      <c r="H82" s="194"/>
      <c r="P82" s="194"/>
      <c r="S82" s="194"/>
      <c r="T82" s="194"/>
      <c r="U82" s="194"/>
      <c r="V82" s="194"/>
      <c r="W82" s="196"/>
      <c r="X82" s="248"/>
      <c r="Y82" s="194"/>
    </row>
    <row r="83" spans="1:25" ht="15">
      <c r="A83" s="194"/>
      <c r="B83" s="248"/>
      <c r="H83" s="194"/>
      <c r="P83" s="194"/>
      <c r="S83" s="194"/>
      <c r="T83" s="194"/>
      <c r="U83" s="194"/>
      <c r="V83" s="194"/>
      <c r="W83" s="196"/>
      <c r="X83" s="248"/>
      <c r="Y83" s="194"/>
    </row>
    <row r="84" spans="1:25" ht="15">
      <c r="A84" s="194"/>
      <c r="B84" s="248"/>
      <c r="H84" s="194"/>
      <c r="P84" s="194"/>
      <c r="S84" s="194"/>
      <c r="T84" s="194"/>
      <c r="U84" s="194"/>
      <c r="V84" s="194"/>
      <c r="W84" s="196"/>
      <c r="X84" s="248"/>
      <c r="Y84" s="194"/>
    </row>
    <row r="85" spans="1:25" ht="15">
      <c r="A85" s="194"/>
      <c r="B85" s="248"/>
      <c r="H85" s="194"/>
      <c r="P85" s="194"/>
      <c r="S85" s="194"/>
      <c r="T85" s="194"/>
      <c r="U85" s="194"/>
      <c r="V85" s="194"/>
      <c r="W85" s="196"/>
      <c r="X85" s="248"/>
      <c r="Y85" s="194"/>
    </row>
    <row r="86" spans="1:25" ht="15">
      <c r="A86" s="194"/>
      <c r="B86" s="248"/>
      <c r="H86" s="194"/>
      <c r="P86" s="194"/>
      <c r="S86" s="194"/>
      <c r="T86" s="194"/>
      <c r="U86" s="194"/>
      <c r="V86" s="194"/>
      <c r="W86" s="196"/>
      <c r="X86" s="248"/>
      <c r="Y86" s="194"/>
    </row>
    <row r="87" spans="1:25" ht="15">
      <c r="A87" s="194"/>
      <c r="B87" s="248"/>
      <c r="H87" s="194"/>
      <c r="P87" s="194"/>
      <c r="S87" s="194"/>
      <c r="T87" s="194"/>
      <c r="U87" s="194"/>
      <c r="V87" s="194"/>
      <c r="W87" s="196"/>
      <c r="X87" s="248"/>
      <c r="Y87" s="194"/>
    </row>
    <row r="88" spans="1:25" ht="15">
      <c r="A88" s="194"/>
      <c r="B88" s="248"/>
      <c r="H88" s="194"/>
      <c r="P88" s="194"/>
      <c r="S88" s="194"/>
      <c r="T88" s="194"/>
      <c r="U88" s="194"/>
      <c r="V88" s="194"/>
      <c r="W88" s="196"/>
      <c r="X88" s="248"/>
      <c r="Y88" s="194"/>
    </row>
    <row r="89" spans="1:25" ht="15">
      <c r="A89" s="194"/>
      <c r="B89" s="248"/>
      <c r="H89" s="194"/>
      <c r="P89" s="194"/>
      <c r="S89" s="194"/>
      <c r="T89" s="194"/>
      <c r="U89" s="194"/>
      <c r="V89" s="194"/>
      <c r="W89" s="196"/>
      <c r="X89" s="248"/>
      <c r="Y89" s="194"/>
    </row>
    <row r="90" spans="1:25" ht="15">
      <c r="A90" s="194"/>
      <c r="B90" s="248"/>
      <c r="H90" s="194"/>
      <c r="P90" s="194"/>
      <c r="S90" s="194"/>
      <c r="T90" s="194"/>
      <c r="U90" s="194"/>
      <c r="V90" s="194"/>
      <c r="W90" s="196"/>
      <c r="X90" s="248"/>
      <c r="Y90" s="194"/>
    </row>
    <row r="91" spans="1:25" ht="15">
      <c r="A91" s="194"/>
      <c r="B91" s="248"/>
      <c r="H91" s="194"/>
      <c r="P91" s="194"/>
      <c r="S91" s="194"/>
      <c r="T91" s="194"/>
      <c r="U91" s="194"/>
      <c r="V91" s="194"/>
      <c r="W91" s="196"/>
      <c r="X91" s="248"/>
      <c r="Y91" s="194"/>
    </row>
    <row r="92" spans="1:25" ht="15">
      <c r="A92" s="194"/>
      <c r="B92" s="248"/>
      <c r="H92" s="194"/>
      <c r="P92" s="194"/>
      <c r="S92" s="194"/>
      <c r="T92" s="194"/>
      <c r="U92" s="194"/>
      <c r="V92" s="194"/>
      <c r="W92" s="196"/>
      <c r="X92" s="248"/>
      <c r="Y92" s="194"/>
    </row>
    <row r="93" spans="1:25" ht="15">
      <c r="A93" s="194"/>
      <c r="B93" s="248"/>
      <c r="H93" s="194"/>
      <c r="P93" s="194"/>
      <c r="S93" s="194"/>
      <c r="T93" s="194"/>
      <c r="U93" s="194"/>
      <c r="V93" s="194"/>
      <c r="W93" s="196"/>
      <c r="X93" s="248"/>
      <c r="Y93" s="194"/>
    </row>
    <row r="94" spans="1:25" ht="15">
      <c r="A94" s="194"/>
      <c r="B94" s="248"/>
      <c r="H94" s="194"/>
      <c r="P94" s="194"/>
      <c r="S94" s="194"/>
      <c r="T94" s="194"/>
      <c r="U94" s="194"/>
      <c r="V94" s="194"/>
      <c r="W94" s="196"/>
      <c r="X94" s="248"/>
      <c r="Y94" s="194"/>
    </row>
    <row r="95" spans="1:25" ht="15">
      <c r="A95" s="194"/>
      <c r="B95" s="248"/>
      <c r="H95" s="194"/>
      <c r="P95" s="194"/>
      <c r="S95" s="194"/>
      <c r="T95" s="194"/>
      <c r="U95" s="194"/>
      <c r="V95" s="194"/>
      <c r="W95" s="196"/>
      <c r="X95" s="248"/>
      <c r="Y95" s="194"/>
    </row>
    <row r="96" spans="1:25" ht="15">
      <c r="A96" s="194"/>
      <c r="B96" s="248"/>
      <c r="H96" s="194"/>
      <c r="P96" s="194"/>
      <c r="S96" s="194"/>
      <c r="T96" s="194"/>
      <c r="U96" s="194"/>
      <c r="V96" s="194"/>
      <c r="W96" s="196"/>
      <c r="X96" s="248"/>
      <c r="Y96" s="194"/>
    </row>
    <row r="97" spans="1:25" ht="15">
      <c r="A97" s="194"/>
      <c r="B97" s="248"/>
      <c r="H97" s="194"/>
      <c r="P97" s="194"/>
      <c r="S97" s="194"/>
      <c r="T97" s="194"/>
      <c r="U97" s="194"/>
      <c r="V97" s="194"/>
      <c r="W97" s="196"/>
      <c r="X97" s="248"/>
      <c r="Y97" s="194"/>
    </row>
    <row r="98" spans="1:25" ht="15">
      <c r="A98" s="194"/>
      <c r="B98" s="248"/>
      <c r="H98" s="194"/>
      <c r="P98" s="194"/>
      <c r="S98" s="194"/>
      <c r="T98" s="194"/>
      <c r="U98" s="194"/>
      <c r="V98" s="194"/>
      <c r="W98" s="196"/>
      <c r="X98" s="248"/>
      <c r="Y98" s="194"/>
    </row>
    <row r="99" spans="1:25" ht="15">
      <c r="A99" s="194"/>
      <c r="B99" s="248"/>
      <c r="H99" s="194"/>
      <c r="P99" s="194"/>
      <c r="S99" s="194"/>
      <c r="T99" s="194"/>
      <c r="U99" s="194"/>
      <c r="V99" s="194"/>
      <c r="W99" s="196"/>
      <c r="X99" s="248"/>
      <c r="Y99" s="194"/>
    </row>
    <row r="100" spans="1:25" ht="15">
      <c r="A100" s="194"/>
      <c r="B100" s="248"/>
      <c r="H100" s="194"/>
      <c r="P100" s="194"/>
      <c r="S100" s="194"/>
      <c r="T100" s="194"/>
      <c r="U100" s="194"/>
      <c r="V100" s="194"/>
      <c r="W100" s="196"/>
      <c r="X100" s="248"/>
      <c r="Y100" s="194"/>
    </row>
    <row r="101" spans="1:25" ht="15">
      <c r="A101" s="194"/>
      <c r="B101" s="248"/>
      <c r="H101" s="194"/>
      <c r="P101" s="194"/>
      <c r="S101" s="194"/>
      <c r="T101" s="194"/>
      <c r="U101" s="194"/>
      <c r="V101" s="194"/>
      <c r="W101" s="196"/>
      <c r="X101" s="248"/>
      <c r="Y101" s="194"/>
    </row>
    <row r="102" spans="1:25" ht="15">
      <c r="A102" s="194"/>
      <c r="B102" s="248"/>
      <c r="H102" s="194"/>
      <c r="P102" s="194"/>
      <c r="S102" s="194"/>
      <c r="T102" s="194"/>
      <c r="U102" s="194"/>
      <c r="V102" s="194"/>
      <c r="W102" s="196"/>
      <c r="X102" s="248"/>
      <c r="Y102" s="194"/>
    </row>
    <row r="103" spans="1:25" ht="15">
      <c r="A103" s="194"/>
      <c r="B103" s="248"/>
      <c r="H103" s="194"/>
      <c r="P103" s="194"/>
      <c r="S103" s="194"/>
      <c r="T103" s="194"/>
      <c r="U103" s="194"/>
      <c r="V103" s="194"/>
      <c r="W103" s="196"/>
      <c r="X103" s="248"/>
      <c r="Y103" s="194"/>
    </row>
    <row r="104" spans="1:25" ht="15">
      <c r="A104" s="194"/>
      <c r="B104" s="248"/>
      <c r="H104" s="194"/>
      <c r="P104" s="194"/>
      <c r="S104" s="194"/>
      <c r="T104" s="194"/>
      <c r="U104" s="194"/>
      <c r="V104" s="194"/>
      <c r="W104" s="196"/>
      <c r="X104" s="248"/>
      <c r="Y104" s="194"/>
    </row>
    <row r="105" spans="1:25" ht="15">
      <c r="A105" s="194"/>
      <c r="B105" s="248"/>
      <c r="H105" s="194"/>
      <c r="P105" s="194"/>
      <c r="S105" s="194"/>
      <c r="T105" s="194"/>
      <c r="U105" s="194"/>
      <c r="V105" s="194"/>
      <c r="W105" s="196"/>
      <c r="X105" s="248"/>
      <c r="Y105" s="194"/>
    </row>
    <row r="106" spans="1:25" ht="15">
      <c r="A106" s="194"/>
      <c r="B106" s="248"/>
      <c r="H106" s="194"/>
      <c r="P106" s="194"/>
      <c r="S106" s="194"/>
      <c r="T106" s="194"/>
      <c r="U106" s="194"/>
      <c r="V106" s="194"/>
      <c r="W106" s="196"/>
      <c r="X106" s="248"/>
      <c r="Y106" s="194"/>
    </row>
    <row r="107" spans="1:25" ht="15">
      <c r="A107" s="194"/>
      <c r="B107" s="248"/>
      <c r="H107" s="194"/>
      <c r="P107" s="194"/>
      <c r="S107" s="194"/>
      <c r="T107" s="194"/>
      <c r="U107" s="194"/>
      <c r="V107" s="194"/>
      <c r="W107" s="196"/>
      <c r="X107" s="248"/>
      <c r="Y107" s="194"/>
    </row>
    <row r="108" spans="1:25" ht="15">
      <c r="A108" s="194"/>
      <c r="B108" s="248"/>
      <c r="H108" s="194"/>
      <c r="P108" s="194"/>
      <c r="S108" s="194"/>
      <c r="T108" s="194"/>
      <c r="U108" s="194"/>
      <c r="V108" s="194"/>
      <c r="W108" s="196"/>
      <c r="X108" s="248"/>
      <c r="Y108" s="194"/>
    </row>
    <row r="109" spans="1:25" ht="15">
      <c r="A109" s="194"/>
      <c r="B109" s="248"/>
      <c r="H109" s="194"/>
      <c r="P109" s="194"/>
      <c r="S109" s="194"/>
      <c r="T109" s="194"/>
      <c r="U109" s="194"/>
      <c r="V109" s="194"/>
      <c r="W109" s="196"/>
      <c r="X109" s="248"/>
      <c r="Y109" s="194"/>
    </row>
    <row r="110" spans="1:25" ht="15">
      <c r="A110" s="194"/>
      <c r="B110" s="248"/>
      <c r="H110" s="194"/>
      <c r="P110" s="194"/>
      <c r="S110" s="194"/>
      <c r="T110" s="194"/>
      <c r="U110" s="194"/>
      <c r="V110" s="194"/>
      <c r="W110" s="196"/>
      <c r="X110" s="248"/>
      <c r="Y110" s="194"/>
    </row>
    <row r="111" spans="1:25" ht="15">
      <c r="A111" s="194"/>
      <c r="B111" s="248"/>
      <c r="H111" s="194"/>
      <c r="P111" s="194"/>
      <c r="S111" s="194"/>
      <c r="T111" s="194"/>
      <c r="U111" s="194"/>
      <c r="V111" s="194"/>
      <c r="W111" s="196"/>
      <c r="X111" s="248"/>
      <c r="Y111" s="194"/>
    </row>
    <row r="112" spans="1:25" ht="15">
      <c r="A112" s="194"/>
      <c r="B112" s="248"/>
      <c r="H112" s="194"/>
      <c r="P112" s="194"/>
      <c r="S112" s="194"/>
      <c r="T112" s="194"/>
      <c r="U112" s="194"/>
      <c r="V112" s="194"/>
      <c r="W112" s="196"/>
      <c r="X112" s="248"/>
      <c r="Y112" s="194"/>
    </row>
    <row r="113" spans="1:25" ht="15">
      <c r="A113" s="194"/>
      <c r="B113" s="248"/>
      <c r="H113" s="194"/>
      <c r="P113" s="194"/>
      <c r="S113" s="194"/>
      <c r="T113" s="194"/>
      <c r="U113" s="194"/>
      <c r="V113" s="194"/>
      <c r="W113" s="196"/>
      <c r="X113" s="248"/>
      <c r="Y113" s="194"/>
    </row>
    <row r="114" spans="1:25" ht="15">
      <c r="A114" s="194"/>
      <c r="B114" s="248"/>
      <c r="H114" s="194"/>
      <c r="P114" s="194"/>
      <c r="S114" s="194"/>
      <c r="T114" s="194"/>
      <c r="U114" s="194"/>
      <c r="V114" s="194"/>
      <c r="W114" s="196"/>
      <c r="X114" s="248"/>
      <c r="Y114" s="194"/>
    </row>
    <row r="115" spans="1:25" ht="15">
      <c r="A115" s="194"/>
      <c r="B115" s="248"/>
      <c r="H115" s="194"/>
      <c r="P115" s="194"/>
      <c r="S115" s="194"/>
      <c r="T115" s="194"/>
      <c r="U115" s="194"/>
      <c r="V115" s="194"/>
      <c r="W115" s="196"/>
      <c r="X115" s="248"/>
      <c r="Y115" s="194"/>
    </row>
    <row r="116" spans="1:25" ht="15">
      <c r="A116" s="194"/>
      <c r="B116" s="248"/>
      <c r="H116" s="194"/>
      <c r="P116" s="194"/>
      <c r="S116" s="194"/>
      <c r="T116" s="194"/>
      <c r="U116" s="194"/>
      <c r="V116" s="194"/>
      <c r="W116" s="196"/>
      <c r="X116" s="248"/>
      <c r="Y116" s="194"/>
    </row>
    <row r="117" spans="1:25" ht="15">
      <c r="A117" s="194"/>
      <c r="B117" s="248"/>
      <c r="H117" s="194"/>
      <c r="P117" s="194"/>
      <c r="S117" s="194"/>
      <c r="T117" s="194"/>
      <c r="U117" s="194"/>
      <c r="V117" s="194"/>
      <c r="W117" s="196"/>
      <c r="X117" s="248"/>
      <c r="Y117" s="194"/>
    </row>
    <row r="118" spans="1:25" ht="15">
      <c r="A118" s="194"/>
      <c r="B118" s="248"/>
      <c r="H118" s="194"/>
      <c r="P118" s="194"/>
      <c r="S118" s="194"/>
      <c r="T118" s="194"/>
      <c r="U118" s="194"/>
      <c r="V118" s="194"/>
      <c r="W118" s="196"/>
      <c r="X118" s="248"/>
      <c r="Y118" s="194"/>
    </row>
    <row r="119" spans="1:25" ht="15">
      <c r="A119" s="194"/>
      <c r="B119" s="248"/>
      <c r="H119" s="194"/>
      <c r="P119" s="194"/>
      <c r="S119" s="194"/>
      <c r="T119" s="194"/>
      <c r="U119" s="194"/>
      <c r="V119" s="194"/>
      <c r="W119" s="196"/>
      <c r="X119" s="248"/>
      <c r="Y119" s="194"/>
    </row>
    <row r="120" spans="1:25" ht="15">
      <c r="A120" s="194"/>
      <c r="B120" s="248"/>
      <c r="H120" s="194"/>
      <c r="P120" s="194"/>
      <c r="S120" s="194"/>
      <c r="T120" s="194"/>
      <c r="U120" s="194"/>
      <c r="V120" s="194"/>
      <c r="W120" s="196"/>
      <c r="X120" s="248"/>
      <c r="Y120" s="194"/>
    </row>
    <row r="121" spans="1:25" ht="15">
      <c r="A121" s="194"/>
      <c r="B121" s="248"/>
      <c r="H121" s="194"/>
      <c r="P121" s="194"/>
      <c r="S121" s="194"/>
      <c r="T121" s="194"/>
      <c r="U121" s="194"/>
      <c r="V121" s="194"/>
      <c r="W121" s="196"/>
      <c r="X121" s="248"/>
      <c r="Y121" s="194"/>
    </row>
    <row r="122" spans="1:25" ht="15">
      <c r="A122" s="194"/>
      <c r="B122" s="248"/>
      <c r="H122" s="194"/>
      <c r="P122" s="194"/>
      <c r="S122" s="194"/>
      <c r="T122" s="194"/>
      <c r="U122" s="194"/>
      <c r="V122" s="194"/>
      <c r="W122" s="196"/>
      <c r="X122" s="248"/>
      <c r="Y122" s="194"/>
    </row>
    <row r="123" spans="1:25" ht="15">
      <c r="A123" s="194"/>
      <c r="B123" s="248"/>
      <c r="H123" s="194"/>
      <c r="P123" s="194"/>
      <c r="S123" s="194"/>
      <c r="T123" s="194"/>
      <c r="U123" s="194"/>
      <c r="V123" s="194"/>
      <c r="W123" s="196"/>
      <c r="X123" s="248"/>
      <c r="Y123" s="194"/>
    </row>
    <row r="124" spans="1:25" ht="15">
      <c r="A124" s="194"/>
      <c r="B124" s="248"/>
      <c r="H124" s="194"/>
      <c r="P124" s="194"/>
      <c r="S124" s="194"/>
      <c r="T124" s="194"/>
      <c r="U124" s="194"/>
      <c r="V124" s="194"/>
      <c r="W124" s="196"/>
      <c r="X124" s="248"/>
      <c r="Y124" s="194"/>
    </row>
    <row r="125" spans="1:25" ht="15">
      <c r="A125" s="194"/>
      <c r="B125" s="248"/>
      <c r="H125" s="194"/>
      <c r="P125" s="194"/>
      <c r="S125" s="194"/>
      <c r="T125" s="194"/>
      <c r="U125" s="194"/>
      <c r="V125" s="194"/>
      <c r="W125" s="196"/>
      <c r="X125" s="248"/>
      <c r="Y125" s="194"/>
    </row>
    <row r="126" spans="1:25" ht="15">
      <c r="A126" s="194"/>
      <c r="B126" s="248"/>
      <c r="H126" s="194"/>
      <c r="P126" s="194"/>
      <c r="S126" s="194"/>
      <c r="T126" s="194"/>
      <c r="U126" s="194"/>
      <c r="V126" s="194"/>
      <c r="W126" s="196"/>
      <c r="X126" s="248"/>
      <c r="Y126" s="194"/>
    </row>
    <row r="127" spans="1:25" ht="15">
      <c r="A127" s="194"/>
      <c r="B127" s="248"/>
      <c r="H127" s="194"/>
      <c r="P127" s="194"/>
      <c r="S127" s="194"/>
      <c r="T127" s="194"/>
      <c r="U127" s="194"/>
      <c r="V127" s="194"/>
      <c r="W127" s="196"/>
      <c r="X127" s="248"/>
      <c r="Y127" s="194"/>
    </row>
    <row r="128" spans="1:25" ht="15">
      <c r="A128" s="194"/>
      <c r="B128" s="248"/>
      <c r="H128" s="194"/>
      <c r="P128" s="194"/>
      <c r="S128" s="194"/>
      <c r="T128" s="194"/>
      <c r="U128" s="194"/>
      <c r="V128" s="194"/>
      <c r="W128" s="196"/>
      <c r="X128" s="248"/>
      <c r="Y128" s="194"/>
    </row>
    <row r="129" spans="1:25" ht="15">
      <c r="A129" s="194"/>
      <c r="B129" s="248"/>
      <c r="H129" s="194"/>
      <c r="P129" s="194"/>
      <c r="S129" s="194"/>
      <c r="T129" s="194"/>
      <c r="U129" s="194"/>
      <c r="V129" s="194"/>
      <c r="W129" s="196"/>
      <c r="X129" s="248"/>
      <c r="Y129" s="194"/>
    </row>
    <row r="130" spans="1:25" ht="15">
      <c r="A130" s="194"/>
      <c r="B130" s="248"/>
      <c r="H130" s="194"/>
      <c r="P130" s="194"/>
      <c r="S130" s="194"/>
      <c r="T130" s="194"/>
      <c r="U130" s="194"/>
      <c r="V130" s="194"/>
      <c r="W130" s="196"/>
      <c r="X130" s="248"/>
      <c r="Y130" s="194"/>
    </row>
    <row r="131" spans="1:25" ht="15">
      <c r="A131" s="194"/>
      <c r="B131" s="248"/>
      <c r="H131" s="194"/>
      <c r="P131" s="194"/>
      <c r="S131" s="194"/>
      <c r="T131" s="194"/>
      <c r="U131" s="194"/>
      <c r="V131" s="194"/>
      <c r="W131" s="196"/>
      <c r="X131" s="248"/>
      <c r="Y131" s="194"/>
    </row>
    <row r="132" spans="1:25" ht="15">
      <c r="A132" s="194"/>
      <c r="B132" s="248"/>
      <c r="H132" s="194"/>
      <c r="P132" s="194"/>
      <c r="S132" s="194"/>
      <c r="T132" s="194"/>
      <c r="U132" s="194"/>
      <c r="V132" s="194"/>
      <c r="W132" s="196"/>
      <c r="X132" s="248"/>
      <c r="Y132" s="194"/>
    </row>
    <row r="133" spans="1:25" ht="15">
      <c r="A133" s="194"/>
      <c r="B133" s="248"/>
      <c r="H133" s="194"/>
      <c r="P133" s="194"/>
      <c r="S133" s="194"/>
      <c r="T133" s="194"/>
      <c r="U133" s="194"/>
      <c r="V133" s="194"/>
      <c r="W133" s="196"/>
      <c r="X133" s="248"/>
      <c r="Y133" s="194"/>
    </row>
    <row r="134" spans="1:25" ht="15">
      <c r="A134" s="194"/>
      <c r="B134" s="248"/>
      <c r="H134" s="194"/>
      <c r="P134" s="194"/>
      <c r="S134" s="194"/>
      <c r="T134" s="194"/>
      <c r="U134" s="194"/>
      <c r="V134" s="194"/>
      <c r="W134" s="196"/>
      <c r="X134" s="248"/>
      <c r="Y134" s="194"/>
    </row>
    <row r="135" spans="1:25" ht="15">
      <c r="A135" s="194"/>
      <c r="B135" s="248"/>
      <c r="H135" s="194"/>
      <c r="P135" s="194"/>
      <c r="S135" s="194"/>
      <c r="T135" s="194"/>
      <c r="U135" s="194"/>
      <c r="V135" s="194"/>
      <c r="W135" s="196"/>
      <c r="X135" s="248"/>
      <c r="Y135" s="194"/>
    </row>
    <row r="136" spans="1:25" ht="15">
      <c r="A136" s="194"/>
      <c r="B136" s="248"/>
      <c r="H136" s="194"/>
      <c r="P136" s="194"/>
      <c r="S136" s="194"/>
      <c r="T136" s="194"/>
      <c r="U136" s="194"/>
      <c r="V136" s="194"/>
      <c r="W136" s="196"/>
      <c r="X136" s="248"/>
      <c r="Y136" s="194"/>
    </row>
    <row r="137" spans="1:25" ht="15">
      <c r="A137" s="194"/>
      <c r="B137" s="248"/>
      <c r="H137" s="194"/>
      <c r="P137" s="194"/>
      <c r="S137" s="194"/>
      <c r="T137" s="194"/>
      <c r="U137" s="194"/>
      <c r="V137" s="194"/>
      <c r="W137" s="196"/>
      <c r="X137" s="248"/>
      <c r="Y137" s="194"/>
    </row>
    <row r="138" spans="1:25" ht="15">
      <c r="A138" s="194"/>
      <c r="B138" s="248"/>
      <c r="H138" s="194"/>
      <c r="P138" s="194"/>
      <c r="S138" s="194"/>
      <c r="T138" s="194"/>
      <c r="U138" s="194"/>
      <c r="V138" s="194"/>
      <c r="W138" s="196"/>
      <c r="X138" s="248"/>
      <c r="Y138" s="194"/>
    </row>
    <row r="139" spans="1:25" ht="15">
      <c r="A139" s="194"/>
      <c r="B139" s="248"/>
      <c r="H139" s="194"/>
      <c r="P139" s="194"/>
      <c r="S139" s="194"/>
      <c r="T139" s="194"/>
      <c r="U139" s="194"/>
      <c r="V139" s="194"/>
      <c r="W139" s="196"/>
      <c r="X139" s="248"/>
      <c r="Y139" s="194"/>
    </row>
    <row r="140" spans="1:25" ht="15">
      <c r="A140" s="194"/>
      <c r="B140" s="248"/>
      <c r="H140" s="194"/>
      <c r="P140" s="194"/>
      <c r="S140" s="194"/>
      <c r="T140" s="194"/>
      <c r="U140" s="194"/>
      <c r="V140" s="194"/>
      <c r="W140" s="196"/>
      <c r="X140" s="248"/>
      <c r="Y140" s="194"/>
    </row>
    <row r="141" spans="1:25" ht="15">
      <c r="A141" s="194"/>
      <c r="B141" s="248"/>
      <c r="H141" s="194"/>
      <c r="P141" s="194"/>
      <c r="S141" s="194"/>
      <c r="T141" s="194"/>
      <c r="U141" s="194"/>
      <c r="V141" s="194"/>
      <c r="W141" s="196"/>
      <c r="X141" s="248"/>
      <c r="Y141" s="194"/>
    </row>
    <row r="142" spans="1:25" ht="15">
      <c r="A142" s="194"/>
      <c r="B142" s="248"/>
      <c r="H142" s="194"/>
      <c r="P142" s="194"/>
      <c r="S142" s="194"/>
      <c r="T142" s="194"/>
      <c r="U142" s="194"/>
      <c r="V142" s="194"/>
      <c r="W142" s="196"/>
      <c r="X142" s="248"/>
      <c r="Y142" s="194"/>
    </row>
    <row r="143" spans="1:25" ht="15">
      <c r="A143" s="194"/>
      <c r="B143" s="248"/>
      <c r="H143" s="194"/>
      <c r="P143" s="194"/>
      <c r="S143" s="194"/>
      <c r="T143" s="194"/>
      <c r="U143" s="194"/>
      <c r="V143" s="194"/>
      <c r="W143" s="196"/>
      <c r="X143" s="248"/>
      <c r="Y143" s="194"/>
    </row>
    <row r="144" spans="1:25" ht="15">
      <c r="A144" s="194"/>
      <c r="B144" s="248"/>
      <c r="H144" s="194"/>
      <c r="P144" s="194"/>
      <c r="S144" s="194"/>
      <c r="T144" s="194"/>
      <c r="U144" s="194"/>
      <c r="V144" s="194"/>
      <c r="W144" s="196"/>
      <c r="X144" s="248"/>
      <c r="Y144" s="194"/>
    </row>
    <row r="145" spans="1:25" ht="15">
      <c r="A145" s="194"/>
      <c r="B145" s="248"/>
      <c r="H145" s="194"/>
      <c r="P145" s="194"/>
      <c r="S145" s="194"/>
      <c r="T145" s="194"/>
      <c r="U145" s="194"/>
      <c r="V145" s="194"/>
      <c r="W145" s="196"/>
      <c r="X145" s="248"/>
      <c r="Y145" s="194"/>
    </row>
    <row r="146" spans="1:25" ht="15">
      <c r="A146" s="194"/>
      <c r="B146" s="248"/>
      <c r="H146" s="194"/>
      <c r="P146" s="194"/>
      <c r="S146" s="194"/>
      <c r="T146" s="194"/>
      <c r="U146" s="194"/>
      <c r="V146" s="194"/>
      <c r="W146" s="196"/>
      <c r="X146" s="248"/>
      <c r="Y146" s="194"/>
    </row>
    <row r="147" spans="1:25" ht="15">
      <c r="A147" s="194"/>
      <c r="B147" s="248"/>
      <c r="H147" s="194"/>
      <c r="P147" s="194"/>
      <c r="S147" s="194"/>
      <c r="T147" s="194"/>
      <c r="U147" s="194"/>
      <c r="V147" s="194"/>
      <c r="W147" s="196"/>
      <c r="X147" s="248"/>
      <c r="Y147" s="194"/>
    </row>
    <row r="148" spans="1:25" ht="15">
      <c r="A148" s="194"/>
      <c r="B148" s="248"/>
      <c r="H148" s="194"/>
      <c r="P148" s="194"/>
      <c r="S148" s="194"/>
      <c r="T148" s="194"/>
      <c r="U148" s="194"/>
      <c r="V148" s="194"/>
      <c r="W148" s="196"/>
      <c r="X148" s="248"/>
      <c r="Y148" s="194"/>
    </row>
    <row r="149" spans="1:25" ht="15">
      <c r="A149" s="194"/>
      <c r="B149" s="248"/>
      <c r="H149" s="194"/>
      <c r="P149" s="194"/>
      <c r="S149" s="194"/>
      <c r="T149" s="194"/>
      <c r="U149" s="194"/>
      <c r="V149" s="194"/>
      <c r="W149" s="196"/>
      <c r="X149" s="248"/>
      <c r="Y149" s="194"/>
    </row>
    <row r="150" spans="1:25" ht="15">
      <c r="A150" s="194"/>
      <c r="B150" s="248"/>
      <c r="H150" s="194"/>
      <c r="P150" s="194"/>
      <c r="S150" s="194"/>
      <c r="T150" s="194"/>
      <c r="U150" s="194"/>
      <c r="V150" s="194"/>
      <c r="W150" s="196"/>
      <c r="X150" s="248"/>
      <c r="Y150" s="194"/>
    </row>
    <row r="151" spans="1:25" ht="15">
      <c r="A151" s="194"/>
      <c r="B151" s="248"/>
      <c r="H151" s="194"/>
      <c r="P151" s="194"/>
      <c r="S151" s="194"/>
      <c r="T151" s="194"/>
      <c r="U151" s="194"/>
      <c r="V151" s="194"/>
      <c r="W151" s="196"/>
      <c r="X151" s="248"/>
      <c r="Y151" s="194"/>
    </row>
    <row r="152" spans="1:25" ht="15">
      <c r="A152" s="194"/>
      <c r="B152" s="248"/>
      <c r="H152" s="194"/>
      <c r="P152" s="194"/>
      <c r="S152" s="194"/>
      <c r="T152" s="194"/>
      <c r="U152" s="194"/>
      <c r="V152" s="194"/>
      <c r="W152" s="196"/>
      <c r="X152" s="248"/>
      <c r="Y152" s="194"/>
    </row>
    <row r="153" spans="1:25" ht="15">
      <c r="A153" s="194"/>
      <c r="B153" s="248"/>
      <c r="H153" s="194"/>
      <c r="P153" s="194"/>
      <c r="S153" s="194"/>
      <c r="T153" s="194"/>
      <c r="U153" s="194"/>
      <c r="V153" s="194"/>
      <c r="W153" s="196"/>
      <c r="X153" s="248"/>
      <c r="Y153" s="194"/>
    </row>
    <row r="154" spans="1:25" ht="15">
      <c r="A154" s="194"/>
      <c r="B154" s="248"/>
      <c r="H154" s="194"/>
      <c r="P154" s="194"/>
      <c r="S154" s="194"/>
      <c r="T154" s="194"/>
      <c r="U154" s="194"/>
      <c r="V154" s="194"/>
      <c r="W154" s="196"/>
      <c r="X154" s="248"/>
      <c r="Y154" s="194"/>
    </row>
    <row r="155" spans="1:25" ht="15">
      <c r="A155" s="194"/>
      <c r="B155" s="248"/>
      <c r="H155" s="194"/>
      <c r="P155" s="194"/>
      <c r="S155" s="194"/>
      <c r="T155" s="194"/>
      <c r="U155" s="194"/>
      <c r="V155" s="194"/>
      <c r="W155" s="196"/>
      <c r="X155" s="248"/>
      <c r="Y155" s="194"/>
    </row>
    <row r="156" spans="1:25" ht="15">
      <c r="A156" s="194"/>
      <c r="B156" s="248"/>
      <c r="H156" s="194"/>
      <c r="P156" s="194"/>
      <c r="S156" s="194"/>
      <c r="T156" s="194"/>
      <c r="U156" s="194"/>
      <c r="V156" s="194"/>
      <c r="W156" s="196"/>
      <c r="X156" s="248"/>
      <c r="Y156" s="194"/>
    </row>
    <row r="157" spans="1:25" ht="15">
      <c r="A157" s="194"/>
      <c r="B157" s="248"/>
      <c r="H157" s="194"/>
      <c r="P157" s="194"/>
      <c r="S157" s="194"/>
      <c r="T157" s="194"/>
      <c r="U157" s="194"/>
      <c r="V157" s="194"/>
      <c r="W157" s="196"/>
      <c r="X157" s="248"/>
      <c r="Y157" s="194"/>
    </row>
    <row r="158" spans="1:25" ht="15">
      <c r="A158" s="194"/>
      <c r="B158" s="248"/>
      <c r="H158" s="194"/>
      <c r="P158" s="194"/>
      <c r="S158" s="194"/>
      <c r="T158" s="194"/>
      <c r="U158" s="194"/>
      <c r="V158" s="194"/>
      <c r="W158" s="196"/>
      <c r="X158" s="248"/>
      <c r="Y158" s="194"/>
    </row>
    <row r="159" spans="1:25" ht="15">
      <c r="A159" s="194"/>
      <c r="B159" s="248"/>
      <c r="H159" s="194"/>
      <c r="P159" s="194"/>
      <c r="S159" s="194"/>
      <c r="T159" s="194"/>
      <c r="U159" s="194"/>
      <c r="V159" s="194"/>
      <c r="W159" s="196"/>
      <c r="X159" s="248"/>
      <c r="Y159" s="194"/>
    </row>
    <row r="160" spans="1:25" ht="15">
      <c r="A160" s="194"/>
      <c r="B160" s="248"/>
      <c r="H160" s="194"/>
      <c r="P160" s="194"/>
      <c r="S160" s="194"/>
      <c r="T160" s="194"/>
      <c r="U160" s="194"/>
      <c r="V160" s="194"/>
      <c r="W160" s="196"/>
      <c r="X160" s="248"/>
      <c r="Y160" s="194"/>
    </row>
    <row r="161" spans="1:25" ht="15">
      <c r="A161" s="194"/>
      <c r="B161" s="248"/>
      <c r="H161" s="194"/>
      <c r="P161" s="194"/>
      <c r="S161" s="194"/>
      <c r="T161" s="194"/>
      <c r="U161" s="194"/>
      <c r="V161" s="194"/>
      <c r="W161" s="196"/>
      <c r="X161" s="248"/>
      <c r="Y161" s="194"/>
    </row>
    <row r="162" spans="1:25" ht="15">
      <c r="A162" s="194"/>
      <c r="B162" s="248"/>
      <c r="H162" s="194"/>
      <c r="P162" s="194"/>
      <c r="S162" s="194"/>
      <c r="T162" s="194"/>
      <c r="U162" s="194"/>
      <c r="V162" s="194"/>
      <c r="W162" s="196"/>
      <c r="X162" s="248"/>
      <c r="Y162" s="194"/>
    </row>
    <row r="163" spans="1:25" ht="15">
      <c r="A163" s="194"/>
      <c r="B163" s="248"/>
      <c r="H163" s="194"/>
      <c r="P163" s="194"/>
      <c r="S163" s="194"/>
      <c r="T163" s="194"/>
      <c r="U163" s="194"/>
      <c r="V163" s="194"/>
      <c r="W163" s="196"/>
      <c r="X163" s="248"/>
      <c r="Y163" s="194"/>
    </row>
    <row r="164" spans="1:25" ht="15">
      <c r="A164" s="194"/>
      <c r="B164" s="248"/>
      <c r="H164" s="194"/>
      <c r="P164" s="194"/>
      <c r="S164" s="194"/>
      <c r="T164" s="194"/>
      <c r="U164" s="194"/>
      <c r="V164" s="194"/>
      <c r="W164" s="196"/>
      <c r="X164" s="248"/>
      <c r="Y164" s="194"/>
    </row>
    <row r="165" spans="1:25" ht="15">
      <c r="A165" s="194"/>
      <c r="B165" s="248"/>
      <c r="H165" s="194"/>
      <c r="P165" s="194"/>
      <c r="S165" s="194"/>
      <c r="T165" s="194"/>
      <c r="U165" s="194"/>
      <c r="V165" s="194"/>
      <c r="W165" s="196"/>
      <c r="X165" s="248"/>
      <c r="Y165" s="194"/>
    </row>
    <row r="166" spans="1:25" ht="15">
      <c r="A166" s="194"/>
      <c r="B166" s="248"/>
      <c r="H166" s="194"/>
      <c r="P166" s="194"/>
      <c r="S166" s="194"/>
      <c r="T166" s="194"/>
      <c r="U166" s="194"/>
      <c r="V166" s="194"/>
      <c r="W166" s="196"/>
      <c r="X166" s="248"/>
      <c r="Y166" s="194"/>
    </row>
    <row r="167" spans="1:25" ht="15">
      <c r="A167" s="194"/>
      <c r="B167" s="248"/>
      <c r="H167" s="194"/>
      <c r="P167" s="194"/>
      <c r="S167" s="194"/>
      <c r="T167" s="194"/>
      <c r="U167" s="194"/>
      <c r="V167" s="194"/>
      <c r="W167" s="196"/>
      <c r="X167" s="248"/>
      <c r="Y167" s="194"/>
    </row>
    <row r="168" spans="1:25" ht="15">
      <c r="A168" s="194"/>
      <c r="B168" s="248"/>
      <c r="H168" s="194"/>
      <c r="P168" s="194"/>
      <c r="S168" s="194"/>
      <c r="T168" s="194"/>
      <c r="U168" s="194"/>
      <c r="V168" s="194"/>
      <c r="W168" s="196"/>
      <c r="X168" s="248"/>
      <c r="Y168" s="194"/>
    </row>
    <row r="169" spans="1:25" ht="15">
      <c r="A169" s="194"/>
      <c r="B169" s="248"/>
      <c r="H169" s="194"/>
      <c r="P169" s="194"/>
      <c r="S169" s="194"/>
      <c r="T169" s="194"/>
      <c r="U169" s="194"/>
      <c r="V169" s="194"/>
      <c r="W169" s="196"/>
      <c r="X169" s="248"/>
      <c r="Y169" s="194"/>
    </row>
    <row r="170" spans="1:25" ht="15">
      <c r="A170" s="194"/>
      <c r="B170" s="248"/>
      <c r="H170" s="194"/>
      <c r="P170" s="194"/>
      <c r="S170" s="194"/>
      <c r="T170" s="194"/>
      <c r="U170" s="194"/>
      <c r="V170" s="194"/>
      <c r="W170" s="196"/>
      <c r="X170" s="248"/>
      <c r="Y170" s="194"/>
    </row>
    <row r="171" spans="1:25" ht="15">
      <c r="A171" s="194"/>
      <c r="B171" s="248"/>
      <c r="H171" s="194"/>
      <c r="P171" s="194"/>
      <c r="S171" s="194"/>
      <c r="T171" s="194"/>
      <c r="U171" s="194"/>
      <c r="V171" s="194"/>
      <c r="W171" s="196"/>
      <c r="X171" s="248"/>
      <c r="Y171" s="194"/>
    </row>
    <row r="172" spans="1:25" ht="15">
      <c r="A172" s="194"/>
      <c r="B172" s="248"/>
      <c r="H172" s="194"/>
      <c r="P172" s="194"/>
      <c r="S172" s="194"/>
      <c r="T172" s="194"/>
      <c r="U172" s="194"/>
      <c r="V172" s="194"/>
      <c r="W172" s="196"/>
      <c r="X172" s="248"/>
      <c r="Y172" s="194"/>
    </row>
    <row r="173" spans="1:25" ht="15">
      <c r="A173" s="194"/>
      <c r="B173" s="248"/>
      <c r="H173" s="194"/>
      <c r="P173" s="194"/>
      <c r="S173" s="194"/>
      <c r="T173" s="194"/>
      <c r="U173" s="194"/>
      <c r="V173" s="194"/>
      <c r="W173" s="196"/>
      <c r="X173" s="248"/>
      <c r="Y173" s="194"/>
    </row>
    <row r="174" spans="1:25" ht="15">
      <c r="A174" s="194"/>
      <c r="B174" s="248"/>
      <c r="H174" s="194"/>
      <c r="P174" s="194"/>
      <c r="S174" s="194"/>
      <c r="T174" s="194"/>
      <c r="U174" s="194"/>
      <c r="V174" s="194"/>
      <c r="W174" s="196"/>
      <c r="X174" s="248"/>
      <c r="Y174" s="194"/>
    </row>
    <row r="175" spans="1:25" ht="15">
      <c r="A175" s="194"/>
      <c r="B175" s="248"/>
      <c r="H175" s="194"/>
      <c r="P175" s="194"/>
      <c r="S175" s="194"/>
      <c r="T175" s="194"/>
      <c r="U175" s="194"/>
      <c r="V175" s="194"/>
      <c r="W175" s="196"/>
      <c r="X175" s="248"/>
      <c r="Y175" s="194"/>
    </row>
    <row r="176" spans="1:25" ht="15">
      <c r="A176" s="194"/>
      <c r="B176" s="248"/>
      <c r="H176" s="194"/>
      <c r="P176" s="194"/>
      <c r="S176" s="194"/>
      <c r="T176" s="194"/>
      <c r="U176" s="194"/>
      <c r="V176" s="194"/>
      <c r="W176" s="196"/>
      <c r="X176" s="248"/>
      <c r="Y176" s="194"/>
    </row>
    <row r="177" spans="1:25" ht="15">
      <c r="A177" s="194"/>
      <c r="B177" s="248"/>
      <c r="H177" s="194"/>
      <c r="P177" s="194"/>
      <c r="S177" s="194"/>
      <c r="T177" s="194"/>
      <c r="U177" s="194"/>
      <c r="V177" s="194"/>
      <c r="W177" s="196"/>
      <c r="X177" s="248"/>
      <c r="Y177" s="194"/>
    </row>
    <row r="178" spans="1:25" ht="15">
      <c r="A178" s="194"/>
      <c r="B178" s="248"/>
      <c r="H178" s="194"/>
      <c r="P178" s="194"/>
      <c r="S178" s="194"/>
      <c r="T178" s="194"/>
      <c r="U178" s="194"/>
      <c r="V178" s="194"/>
      <c r="W178" s="196"/>
      <c r="X178" s="248"/>
      <c r="Y178" s="194"/>
    </row>
    <row r="179" spans="1:25" ht="15">
      <c r="A179" s="194"/>
      <c r="B179" s="248"/>
      <c r="H179" s="194"/>
      <c r="P179" s="194"/>
      <c r="S179" s="194"/>
      <c r="T179" s="194"/>
      <c r="U179" s="194"/>
      <c r="V179" s="194"/>
      <c r="W179" s="196"/>
      <c r="X179" s="248"/>
      <c r="Y179" s="194"/>
    </row>
    <row r="180" spans="1:25" ht="15">
      <c r="A180" s="194"/>
      <c r="B180" s="248"/>
      <c r="H180" s="194"/>
      <c r="P180" s="194"/>
      <c r="S180" s="194"/>
      <c r="T180" s="194"/>
      <c r="U180" s="194"/>
      <c r="V180" s="194"/>
      <c r="W180" s="196"/>
      <c r="X180" s="248"/>
      <c r="Y180" s="194"/>
    </row>
    <row r="181" spans="1:25" ht="15">
      <c r="A181" s="194"/>
      <c r="B181" s="248"/>
      <c r="H181" s="194"/>
      <c r="P181" s="194"/>
      <c r="S181" s="194"/>
      <c r="T181" s="194"/>
      <c r="U181" s="194"/>
      <c r="V181" s="194"/>
      <c r="W181" s="196"/>
      <c r="X181" s="248"/>
      <c r="Y181" s="194"/>
    </row>
    <row r="182" spans="1:25" ht="15">
      <c r="A182" s="194"/>
      <c r="B182" s="248"/>
      <c r="H182" s="194"/>
      <c r="P182" s="194"/>
      <c r="S182" s="194"/>
      <c r="T182" s="194"/>
      <c r="U182" s="194"/>
      <c r="V182" s="194"/>
      <c r="W182" s="196"/>
      <c r="X182" s="248"/>
      <c r="Y182" s="194"/>
    </row>
    <row r="183" spans="1:25" ht="15">
      <c r="A183" s="194"/>
      <c r="B183" s="248"/>
      <c r="H183" s="194"/>
      <c r="P183" s="194"/>
      <c r="S183" s="194"/>
      <c r="T183" s="194"/>
      <c r="U183" s="194"/>
      <c r="V183" s="194"/>
      <c r="W183" s="196"/>
      <c r="X183" s="248"/>
      <c r="Y183" s="194"/>
    </row>
    <row r="184" spans="1:25" ht="15">
      <c r="A184" s="194"/>
      <c r="B184" s="248"/>
      <c r="H184" s="194"/>
      <c r="P184" s="194"/>
      <c r="S184" s="194"/>
      <c r="T184" s="194"/>
      <c r="U184" s="194"/>
      <c r="V184" s="194"/>
      <c r="W184" s="196"/>
      <c r="X184" s="248"/>
      <c r="Y184" s="194"/>
    </row>
    <row r="185" spans="1:25" ht="15">
      <c r="A185" s="194"/>
      <c r="B185" s="248"/>
      <c r="H185" s="194"/>
      <c r="P185" s="194"/>
      <c r="S185" s="194"/>
      <c r="T185" s="194"/>
      <c r="U185" s="194"/>
      <c r="V185" s="194"/>
      <c r="W185" s="196"/>
      <c r="X185" s="248"/>
      <c r="Y185" s="194"/>
    </row>
    <row r="186" spans="1:25" ht="15">
      <c r="A186" s="194"/>
      <c r="B186" s="248"/>
      <c r="H186" s="194"/>
      <c r="P186" s="194"/>
      <c r="S186" s="194"/>
      <c r="T186" s="194"/>
      <c r="U186" s="194"/>
      <c r="V186" s="194"/>
      <c r="W186" s="196"/>
      <c r="X186" s="248"/>
      <c r="Y186" s="194"/>
    </row>
    <row r="187" spans="1:25" ht="15">
      <c r="A187" s="194"/>
      <c r="B187" s="248"/>
      <c r="H187" s="194"/>
      <c r="P187" s="194"/>
      <c r="S187" s="194"/>
      <c r="T187" s="194"/>
      <c r="U187" s="194"/>
      <c r="V187" s="194"/>
      <c r="W187" s="196"/>
      <c r="X187" s="248"/>
      <c r="Y187" s="194"/>
    </row>
    <row r="188" spans="1:25" ht="15">
      <c r="A188" s="194"/>
      <c r="B188" s="248"/>
      <c r="H188" s="194"/>
      <c r="P188" s="194"/>
      <c r="S188" s="194"/>
      <c r="T188" s="194"/>
      <c r="U188" s="194"/>
      <c r="V188" s="194"/>
      <c r="W188" s="196"/>
      <c r="X188" s="248"/>
      <c r="Y188" s="194"/>
    </row>
    <row r="189" spans="1:25" ht="15">
      <c r="A189" s="194"/>
      <c r="B189" s="248"/>
      <c r="H189" s="194"/>
      <c r="P189" s="194"/>
      <c r="S189" s="194"/>
      <c r="T189" s="194"/>
      <c r="U189" s="194"/>
      <c r="V189" s="194"/>
      <c r="W189" s="196"/>
      <c r="X189" s="248"/>
      <c r="Y189" s="194"/>
    </row>
    <row r="190" spans="1:25" ht="15">
      <c r="A190" s="194"/>
      <c r="B190" s="248"/>
      <c r="H190" s="194"/>
      <c r="P190" s="194"/>
      <c r="S190" s="194"/>
      <c r="T190" s="194"/>
      <c r="U190" s="194"/>
      <c r="V190" s="194"/>
      <c r="W190" s="196"/>
      <c r="X190" s="248"/>
      <c r="Y190" s="194"/>
    </row>
    <row r="191" spans="1:25" ht="15">
      <c r="A191" s="194"/>
      <c r="B191" s="248"/>
      <c r="H191" s="194"/>
      <c r="P191" s="194"/>
      <c r="S191" s="194"/>
      <c r="T191" s="194"/>
      <c r="U191" s="194"/>
      <c r="V191" s="194"/>
      <c r="W191" s="196"/>
      <c r="X191" s="248"/>
      <c r="Y191" s="194"/>
    </row>
    <row r="192" spans="1:25" ht="15">
      <c r="A192" s="194"/>
      <c r="B192" s="248"/>
      <c r="H192" s="194"/>
      <c r="P192" s="194"/>
      <c r="S192" s="194"/>
      <c r="T192" s="194"/>
      <c r="U192" s="194"/>
      <c r="V192" s="194"/>
      <c r="W192" s="196"/>
      <c r="X192" s="248"/>
      <c r="Y192" s="194"/>
    </row>
    <row r="193" spans="1:25" ht="15">
      <c r="A193" s="194"/>
      <c r="B193" s="248"/>
      <c r="H193" s="194"/>
      <c r="P193" s="194"/>
      <c r="S193" s="194"/>
      <c r="T193" s="194"/>
      <c r="U193" s="194"/>
      <c r="V193" s="194"/>
      <c r="W193" s="196"/>
      <c r="X193" s="248"/>
      <c r="Y193" s="194"/>
    </row>
    <row r="194" spans="1:25" ht="15">
      <c r="A194" s="194"/>
      <c r="B194" s="248"/>
      <c r="H194" s="194"/>
      <c r="P194" s="194"/>
      <c r="S194" s="194"/>
      <c r="T194" s="194"/>
      <c r="U194" s="194"/>
      <c r="V194" s="194"/>
      <c r="W194" s="196"/>
      <c r="X194" s="248"/>
      <c r="Y194" s="194"/>
    </row>
    <row r="195" spans="1:25" ht="15">
      <c r="A195" s="194"/>
      <c r="B195" s="248"/>
      <c r="H195" s="194"/>
      <c r="P195" s="194"/>
      <c r="S195" s="194"/>
      <c r="T195" s="194"/>
      <c r="U195" s="194"/>
      <c r="V195" s="194"/>
      <c r="W195" s="196"/>
      <c r="X195" s="248"/>
      <c r="Y195" s="194"/>
    </row>
    <row r="196" spans="1:25" ht="15">
      <c r="A196" s="194"/>
      <c r="B196" s="248"/>
      <c r="H196" s="194"/>
      <c r="P196" s="194"/>
      <c r="S196" s="194"/>
      <c r="T196" s="194"/>
      <c r="U196" s="194"/>
      <c r="V196" s="194"/>
      <c r="W196" s="196"/>
      <c r="X196" s="248"/>
      <c r="Y196" s="194"/>
    </row>
    <row r="197" spans="1:25" ht="15">
      <c r="A197" s="194"/>
      <c r="B197" s="248"/>
      <c r="H197" s="194"/>
      <c r="P197" s="194"/>
      <c r="S197" s="194"/>
      <c r="T197" s="194"/>
      <c r="U197" s="194"/>
      <c r="V197" s="194"/>
      <c r="W197" s="196"/>
      <c r="X197" s="248"/>
      <c r="Y197" s="194"/>
    </row>
    <row r="198" spans="1:25" ht="15">
      <c r="A198" s="194"/>
      <c r="B198" s="248"/>
      <c r="H198" s="194"/>
      <c r="P198" s="194"/>
      <c r="S198" s="194"/>
      <c r="T198" s="194"/>
      <c r="U198" s="194"/>
      <c r="V198" s="194"/>
      <c r="W198" s="196"/>
      <c r="X198" s="248"/>
      <c r="Y198" s="194"/>
    </row>
    <row r="199" spans="1:25" ht="15">
      <c r="A199" s="194"/>
      <c r="B199" s="248"/>
      <c r="H199" s="194"/>
      <c r="P199" s="194"/>
      <c r="S199" s="194"/>
      <c r="T199" s="194"/>
      <c r="U199" s="194"/>
      <c r="V199" s="194"/>
      <c r="W199" s="196"/>
      <c r="X199" s="248"/>
      <c r="Y199" s="194"/>
    </row>
    <row r="200" spans="1:25" ht="15">
      <c r="A200" s="194"/>
      <c r="B200" s="248"/>
      <c r="H200" s="194"/>
      <c r="P200" s="194"/>
      <c r="S200" s="194"/>
      <c r="T200" s="194"/>
      <c r="U200" s="194"/>
      <c r="V200" s="194"/>
      <c r="W200" s="196"/>
      <c r="X200" s="248"/>
      <c r="Y200" s="194"/>
    </row>
    <row r="201" spans="1:25" ht="15">
      <c r="A201" s="194"/>
      <c r="B201" s="248"/>
      <c r="H201" s="194"/>
      <c r="P201" s="194"/>
      <c r="S201" s="194"/>
      <c r="T201" s="194"/>
      <c r="U201" s="194"/>
      <c r="V201" s="194"/>
      <c r="W201" s="196"/>
      <c r="X201" s="248"/>
      <c r="Y201" s="194"/>
    </row>
    <row r="202" spans="1:25" ht="15">
      <c r="A202" s="194"/>
      <c r="B202" s="248"/>
      <c r="H202" s="194"/>
      <c r="P202" s="194"/>
      <c r="S202" s="194"/>
      <c r="T202" s="194"/>
      <c r="U202" s="194"/>
      <c r="V202" s="194"/>
      <c r="W202" s="196"/>
      <c r="X202" s="248"/>
      <c r="Y202" s="194"/>
    </row>
    <row r="203" spans="1:25" ht="15">
      <c r="A203" s="194"/>
      <c r="B203" s="248"/>
      <c r="H203" s="194"/>
      <c r="P203" s="194"/>
      <c r="S203" s="194"/>
      <c r="T203" s="194"/>
      <c r="U203" s="194"/>
      <c r="V203" s="194"/>
      <c r="W203" s="196"/>
      <c r="X203" s="248"/>
      <c r="Y203" s="194"/>
    </row>
    <row r="204" spans="1:25" ht="15">
      <c r="A204" s="194"/>
      <c r="B204" s="248"/>
      <c r="H204" s="194"/>
      <c r="P204" s="194"/>
      <c r="S204" s="194"/>
      <c r="T204" s="194"/>
      <c r="U204" s="194"/>
      <c r="V204" s="194"/>
      <c r="W204" s="196"/>
      <c r="X204" s="248"/>
      <c r="Y204" s="194"/>
    </row>
    <row r="205" spans="1:25" ht="15">
      <c r="A205" s="194"/>
      <c r="B205" s="248"/>
      <c r="H205" s="194"/>
      <c r="P205" s="194"/>
      <c r="S205" s="194"/>
      <c r="T205" s="194"/>
      <c r="U205" s="194"/>
      <c r="V205" s="194"/>
      <c r="W205" s="196"/>
      <c r="X205" s="248"/>
      <c r="Y205" s="194"/>
    </row>
    <row r="206" spans="1:25" ht="15">
      <c r="A206" s="194"/>
      <c r="B206" s="248"/>
      <c r="H206" s="194"/>
      <c r="P206" s="194"/>
      <c r="S206" s="194"/>
      <c r="T206" s="194"/>
      <c r="U206" s="194"/>
      <c r="V206" s="194"/>
      <c r="W206" s="196"/>
      <c r="X206" s="248"/>
      <c r="Y206" s="194"/>
    </row>
    <row r="207" spans="1:25" ht="15">
      <c r="A207" s="194"/>
      <c r="B207" s="248"/>
      <c r="H207" s="194"/>
      <c r="P207" s="194"/>
      <c r="S207" s="194"/>
      <c r="T207" s="194"/>
      <c r="U207" s="194"/>
      <c r="V207" s="194"/>
      <c r="W207" s="196"/>
      <c r="X207" s="248"/>
      <c r="Y207" s="194"/>
    </row>
    <row r="208" spans="1:25" ht="15">
      <c r="A208" s="194"/>
      <c r="B208" s="248"/>
      <c r="H208" s="194"/>
      <c r="P208" s="194"/>
      <c r="S208" s="194"/>
      <c r="T208" s="194"/>
      <c r="U208" s="194"/>
      <c r="V208" s="194"/>
      <c r="W208" s="196"/>
      <c r="X208" s="248"/>
      <c r="Y208" s="194"/>
    </row>
    <row r="209" spans="1:25" ht="15">
      <c r="A209" s="194"/>
      <c r="B209" s="248"/>
      <c r="H209" s="194"/>
      <c r="P209" s="194"/>
      <c r="S209" s="194"/>
      <c r="T209" s="194"/>
      <c r="U209" s="194"/>
      <c r="V209" s="194"/>
      <c r="W209" s="196"/>
      <c r="X209" s="248"/>
      <c r="Y209" s="194"/>
    </row>
    <row r="210" spans="1:25" ht="15">
      <c r="A210" s="194"/>
      <c r="B210" s="248"/>
      <c r="H210" s="194"/>
      <c r="P210" s="194"/>
      <c r="S210" s="194"/>
      <c r="T210" s="194"/>
      <c r="U210" s="194"/>
      <c r="V210" s="194"/>
      <c r="W210" s="196"/>
      <c r="X210" s="248"/>
      <c r="Y210" s="194"/>
    </row>
    <row r="211" spans="1:25" ht="15">
      <c r="A211" s="194"/>
      <c r="B211" s="248"/>
      <c r="H211" s="194"/>
      <c r="P211" s="194"/>
      <c r="S211" s="194"/>
      <c r="T211" s="194"/>
      <c r="U211" s="194"/>
      <c r="V211" s="194"/>
      <c r="W211" s="196"/>
      <c r="X211" s="248"/>
      <c r="Y211" s="194"/>
    </row>
    <row r="212" spans="1:25" ht="15">
      <c r="A212" s="194"/>
      <c r="B212" s="248"/>
      <c r="H212" s="194"/>
      <c r="P212" s="194"/>
      <c r="S212" s="194"/>
      <c r="T212" s="194"/>
      <c r="U212" s="194"/>
      <c r="V212" s="194"/>
      <c r="W212" s="196"/>
      <c r="X212" s="248"/>
      <c r="Y212" s="194"/>
    </row>
    <row r="213" spans="1:25" ht="15">
      <c r="A213" s="194"/>
      <c r="B213" s="248"/>
      <c r="H213" s="194"/>
      <c r="P213" s="194"/>
      <c r="S213" s="194"/>
      <c r="T213" s="194"/>
      <c r="U213" s="194"/>
      <c r="V213" s="194"/>
      <c r="W213" s="196"/>
      <c r="X213" s="248"/>
      <c r="Y213" s="194"/>
    </row>
    <row r="214" spans="1:25" ht="15">
      <c r="A214" s="194"/>
      <c r="B214" s="248"/>
      <c r="H214" s="194"/>
      <c r="P214" s="194"/>
      <c r="S214" s="194"/>
      <c r="T214" s="194"/>
      <c r="U214" s="194"/>
      <c r="V214" s="194"/>
      <c r="W214" s="196"/>
      <c r="X214" s="248"/>
      <c r="Y214" s="194"/>
    </row>
    <row r="215" spans="1:25" ht="15">
      <c r="A215" s="194"/>
      <c r="B215" s="248"/>
      <c r="H215" s="194"/>
      <c r="P215" s="194"/>
      <c r="S215" s="194"/>
      <c r="T215" s="194"/>
      <c r="U215" s="194"/>
      <c r="V215" s="194"/>
      <c r="W215" s="196"/>
      <c r="X215" s="248"/>
      <c r="Y215" s="194"/>
    </row>
    <row r="216" spans="1:25" ht="15">
      <c r="A216" s="194"/>
      <c r="B216" s="248"/>
      <c r="H216" s="194"/>
      <c r="P216" s="194"/>
      <c r="S216" s="194"/>
      <c r="T216" s="194"/>
      <c r="U216" s="194"/>
      <c r="V216" s="194"/>
      <c r="W216" s="196"/>
      <c r="X216" s="248"/>
      <c r="Y216" s="194"/>
    </row>
    <row r="217" spans="1:25" ht="15">
      <c r="A217" s="194"/>
      <c r="B217" s="248"/>
      <c r="H217" s="194"/>
      <c r="P217" s="194"/>
      <c r="S217" s="194"/>
      <c r="T217" s="194"/>
      <c r="U217" s="194"/>
      <c r="V217" s="194"/>
      <c r="W217" s="196"/>
      <c r="X217" s="248"/>
      <c r="Y217" s="194"/>
    </row>
    <row r="218" spans="1:25" ht="15">
      <c r="A218" s="194"/>
      <c r="B218" s="248"/>
      <c r="H218" s="194"/>
      <c r="P218" s="194"/>
      <c r="S218" s="194"/>
      <c r="T218" s="194"/>
      <c r="U218" s="194"/>
      <c r="V218" s="194"/>
      <c r="W218" s="196"/>
      <c r="X218" s="248"/>
      <c r="Y218" s="194"/>
    </row>
    <row r="219" spans="1:25" ht="15">
      <c r="A219" s="194"/>
      <c r="B219" s="248"/>
      <c r="H219" s="194"/>
      <c r="P219" s="194"/>
      <c r="S219" s="194"/>
      <c r="T219" s="194"/>
      <c r="U219" s="194"/>
      <c r="V219" s="194"/>
      <c r="W219" s="196"/>
      <c r="X219" s="248"/>
      <c r="Y219" s="194"/>
    </row>
    <row r="220" spans="1:25" ht="15">
      <c r="A220" s="194"/>
      <c r="B220" s="248"/>
      <c r="H220" s="194"/>
      <c r="P220" s="194"/>
      <c r="S220" s="194"/>
      <c r="T220" s="194"/>
      <c r="U220" s="194"/>
      <c r="V220" s="194"/>
      <c r="W220" s="196"/>
      <c r="X220" s="248"/>
      <c r="Y220" s="194"/>
    </row>
    <row r="221" spans="1:25" ht="15">
      <c r="A221" s="194"/>
      <c r="B221" s="248"/>
      <c r="H221" s="194"/>
      <c r="P221" s="194"/>
      <c r="S221" s="194"/>
      <c r="T221" s="194"/>
      <c r="U221" s="194"/>
      <c r="V221" s="194"/>
      <c r="W221" s="196"/>
      <c r="X221" s="248"/>
      <c r="Y221" s="194"/>
    </row>
    <row r="222" spans="1:25" ht="15">
      <c r="A222" s="194"/>
      <c r="B222" s="248"/>
      <c r="H222" s="194"/>
      <c r="P222" s="194"/>
      <c r="S222" s="194"/>
      <c r="T222" s="194"/>
      <c r="U222" s="194"/>
      <c r="V222" s="194"/>
      <c r="W222" s="196"/>
      <c r="X222" s="248"/>
      <c r="Y222" s="194"/>
    </row>
    <row r="223" spans="1:25" ht="15">
      <c r="A223" s="194"/>
      <c r="B223" s="248"/>
      <c r="H223" s="194"/>
      <c r="P223" s="194"/>
      <c r="S223" s="194"/>
      <c r="T223" s="194"/>
      <c r="U223" s="194"/>
      <c r="V223" s="194"/>
      <c r="W223" s="196"/>
      <c r="X223" s="248"/>
      <c r="Y223" s="194"/>
    </row>
    <row r="224" spans="1:25" ht="15">
      <c r="A224" s="194"/>
      <c r="B224" s="248"/>
      <c r="H224" s="194"/>
      <c r="P224" s="194"/>
      <c r="S224" s="194"/>
      <c r="T224" s="194"/>
      <c r="U224" s="194"/>
      <c r="V224" s="194"/>
      <c r="W224" s="196"/>
      <c r="X224" s="248"/>
      <c r="Y224" s="194"/>
    </row>
    <row r="225" spans="1:25" ht="15">
      <c r="A225" s="194"/>
      <c r="B225" s="248"/>
      <c r="H225" s="194"/>
      <c r="P225" s="194"/>
      <c r="S225" s="194"/>
      <c r="T225" s="194"/>
      <c r="U225" s="194"/>
      <c r="V225" s="194"/>
      <c r="W225" s="196"/>
      <c r="X225" s="248"/>
      <c r="Y225" s="194"/>
    </row>
    <row r="226" spans="1:25" ht="15">
      <c r="A226" s="194"/>
      <c r="B226" s="248"/>
      <c r="H226" s="194"/>
      <c r="P226" s="194"/>
      <c r="S226" s="194"/>
      <c r="T226" s="194"/>
      <c r="U226" s="194"/>
      <c r="V226" s="194"/>
      <c r="W226" s="196"/>
      <c r="X226" s="248"/>
      <c r="Y226" s="194"/>
    </row>
    <row r="227" spans="1:25" ht="15">
      <c r="A227" s="194"/>
      <c r="B227" s="248"/>
      <c r="H227" s="194"/>
      <c r="P227" s="194"/>
      <c r="S227" s="194"/>
      <c r="T227" s="194"/>
      <c r="U227" s="194"/>
      <c r="V227" s="194"/>
      <c r="W227" s="196"/>
      <c r="X227" s="248"/>
      <c r="Y227" s="194"/>
    </row>
    <row r="228" spans="1:25" ht="15">
      <c r="A228" s="194"/>
      <c r="B228" s="248"/>
      <c r="H228" s="194"/>
      <c r="P228" s="194"/>
      <c r="S228" s="194"/>
      <c r="T228" s="194"/>
      <c r="U228" s="194"/>
      <c r="V228" s="194"/>
      <c r="W228" s="196"/>
      <c r="X228" s="248"/>
      <c r="Y228" s="194"/>
    </row>
    <row r="229" spans="1:25" ht="15">
      <c r="A229" s="194"/>
      <c r="B229" s="248"/>
      <c r="H229" s="194"/>
      <c r="P229" s="194"/>
      <c r="S229" s="194"/>
      <c r="T229" s="194"/>
      <c r="U229" s="194"/>
      <c r="V229" s="194"/>
      <c r="W229" s="196"/>
      <c r="X229" s="248"/>
      <c r="Y229" s="194"/>
    </row>
    <row r="230" spans="1:25" ht="15">
      <c r="A230" s="194"/>
      <c r="B230" s="248"/>
      <c r="H230" s="194"/>
      <c r="P230" s="194"/>
      <c r="S230" s="194"/>
      <c r="T230" s="194"/>
      <c r="U230" s="194"/>
      <c r="V230" s="194"/>
      <c r="W230" s="196"/>
      <c r="X230" s="248"/>
      <c r="Y230" s="194"/>
    </row>
    <row r="231" spans="1:25" ht="15">
      <c r="A231" s="194"/>
      <c r="B231" s="248"/>
      <c r="H231" s="194"/>
      <c r="P231" s="194"/>
      <c r="S231" s="194"/>
      <c r="T231" s="194"/>
      <c r="U231" s="194"/>
      <c r="V231" s="194"/>
      <c r="W231" s="196"/>
      <c r="X231" s="248"/>
      <c r="Y231" s="194"/>
    </row>
    <row r="232" spans="1:25" ht="15">
      <c r="A232" s="194"/>
      <c r="B232" s="248"/>
      <c r="H232" s="194"/>
      <c r="P232" s="194"/>
      <c r="S232" s="194"/>
      <c r="T232" s="194"/>
      <c r="U232" s="194"/>
      <c r="V232" s="194"/>
      <c r="W232" s="196"/>
      <c r="X232" s="248"/>
      <c r="Y232" s="194"/>
    </row>
    <row r="233" spans="1:25" ht="15">
      <c r="A233" s="194"/>
      <c r="B233" s="248"/>
      <c r="H233" s="194"/>
      <c r="P233" s="194"/>
      <c r="S233" s="194"/>
      <c r="T233" s="194"/>
      <c r="U233" s="194"/>
      <c r="V233" s="194"/>
      <c r="W233" s="196"/>
      <c r="X233" s="248"/>
      <c r="Y233" s="194"/>
    </row>
    <row r="234" spans="1:25" ht="15">
      <c r="A234" s="194"/>
      <c r="B234" s="248"/>
      <c r="H234" s="194"/>
      <c r="P234" s="194"/>
      <c r="S234" s="194"/>
      <c r="T234" s="194"/>
      <c r="U234" s="194"/>
      <c r="V234" s="194"/>
      <c r="W234" s="196"/>
      <c r="X234" s="248"/>
      <c r="Y234" s="194"/>
    </row>
    <row r="235" spans="1:25" ht="15">
      <c r="A235" s="194"/>
      <c r="B235" s="248"/>
      <c r="H235" s="194"/>
      <c r="P235" s="194"/>
      <c r="S235" s="194"/>
      <c r="T235" s="194"/>
      <c r="U235" s="194"/>
      <c r="V235" s="194"/>
      <c r="W235" s="196"/>
      <c r="X235" s="248"/>
      <c r="Y235" s="194"/>
    </row>
    <row r="236" spans="1:25" ht="15">
      <c r="A236" s="194"/>
      <c r="B236" s="248"/>
      <c r="H236" s="194"/>
      <c r="P236" s="194"/>
      <c r="S236" s="194"/>
      <c r="T236" s="194"/>
      <c r="U236" s="194"/>
      <c r="V236" s="194"/>
      <c r="W236" s="196"/>
      <c r="X236" s="248"/>
      <c r="Y236" s="194"/>
    </row>
    <row r="237" spans="1:25" ht="15">
      <c r="A237" s="194"/>
      <c r="B237" s="248"/>
      <c r="H237" s="194"/>
      <c r="P237" s="194"/>
      <c r="S237" s="194"/>
      <c r="T237" s="194"/>
      <c r="U237" s="194"/>
      <c r="V237" s="194"/>
      <c r="W237" s="196"/>
      <c r="X237" s="248"/>
      <c r="Y237" s="194"/>
    </row>
    <row r="238" spans="1:25" ht="15">
      <c r="A238" s="194"/>
      <c r="B238" s="248"/>
      <c r="H238" s="194"/>
      <c r="P238" s="194"/>
      <c r="S238" s="194"/>
      <c r="T238" s="194"/>
      <c r="U238" s="194"/>
      <c r="V238" s="194"/>
      <c r="W238" s="196"/>
      <c r="X238" s="248"/>
      <c r="Y238" s="194"/>
    </row>
    <row r="239" spans="1:25" ht="15">
      <c r="A239" s="194"/>
      <c r="B239" s="248"/>
      <c r="H239" s="194"/>
      <c r="P239" s="194"/>
      <c r="S239" s="194"/>
      <c r="T239" s="194"/>
      <c r="U239" s="194"/>
      <c r="V239" s="194"/>
      <c r="W239" s="196"/>
      <c r="X239" s="248"/>
      <c r="Y239" s="194"/>
    </row>
    <row r="240" spans="1:25" ht="15">
      <c r="A240" s="194"/>
      <c r="B240" s="248"/>
      <c r="H240" s="194"/>
      <c r="P240" s="194"/>
      <c r="S240" s="194"/>
      <c r="T240" s="194"/>
      <c r="U240" s="194"/>
      <c r="V240" s="194"/>
      <c r="W240" s="196"/>
      <c r="X240" s="248"/>
      <c r="Y240" s="194"/>
    </row>
    <row r="241" spans="1:25" ht="15">
      <c r="A241" s="194"/>
      <c r="B241" s="248"/>
      <c r="H241" s="194"/>
      <c r="P241" s="194"/>
      <c r="S241" s="194"/>
      <c r="T241" s="194"/>
      <c r="U241" s="194"/>
      <c r="V241" s="194"/>
      <c r="W241" s="196"/>
      <c r="X241" s="248"/>
      <c r="Y241" s="194"/>
    </row>
    <row r="242" spans="1:25" ht="15">
      <c r="A242" s="194"/>
      <c r="B242" s="248"/>
      <c r="H242" s="194"/>
      <c r="P242" s="194"/>
      <c r="S242" s="194"/>
      <c r="T242" s="194"/>
      <c r="U242" s="194"/>
      <c r="V242" s="194"/>
      <c r="W242" s="196"/>
      <c r="X242" s="248"/>
      <c r="Y242" s="194"/>
    </row>
    <row r="243" spans="1:25" ht="15">
      <c r="A243" s="194"/>
      <c r="B243" s="248"/>
      <c r="H243" s="194"/>
      <c r="P243" s="194"/>
      <c r="S243" s="194"/>
      <c r="T243" s="194"/>
      <c r="U243" s="194"/>
      <c r="V243" s="194"/>
      <c r="W243" s="196"/>
      <c r="X243" s="248"/>
      <c r="Y243" s="194"/>
    </row>
    <row r="244" spans="1:25" ht="15">
      <c r="A244" s="194"/>
      <c r="B244" s="248"/>
      <c r="H244" s="194"/>
      <c r="P244" s="194"/>
      <c r="S244" s="194"/>
      <c r="T244" s="194"/>
      <c r="U244" s="194"/>
      <c r="V244" s="194"/>
      <c r="W244" s="196"/>
      <c r="X244" s="248"/>
      <c r="Y244" s="194"/>
    </row>
    <row r="245" spans="1:25" ht="15">
      <c r="A245" s="194"/>
      <c r="B245" s="248"/>
      <c r="H245" s="194"/>
      <c r="P245" s="194"/>
      <c r="S245" s="194"/>
      <c r="T245" s="194"/>
      <c r="U245" s="194"/>
      <c r="V245" s="194"/>
      <c r="W245" s="196"/>
      <c r="X245" s="248"/>
      <c r="Y245" s="194"/>
    </row>
    <row r="246" spans="1:25" ht="15">
      <c r="A246" s="194"/>
      <c r="B246" s="248"/>
      <c r="H246" s="194"/>
      <c r="P246" s="194"/>
      <c r="S246" s="194"/>
      <c r="T246" s="194"/>
      <c r="U246" s="194"/>
      <c r="V246" s="194"/>
      <c r="W246" s="196"/>
      <c r="X246" s="248"/>
      <c r="Y246" s="194"/>
    </row>
    <row r="247" spans="1:25" ht="15">
      <c r="A247" s="194"/>
      <c r="B247" s="248"/>
      <c r="H247" s="194"/>
      <c r="P247" s="194"/>
      <c r="S247" s="194"/>
      <c r="T247" s="194"/>
      <c r="U247" s="194"/>
      <c r="V247" s="194"/>
      <c r="W247" s="196"/>
      <c r="X247" s="248"/>
      <c r="Y247" s="194"/>
    </row>
    <row r="248" spans="1:25" ht="15">
      <c r="A248" s="194"/>
      <c r="B248" s="248"/>
      <c r="H248" s="194"/>
      <c r="P248" s="194"/>
      <c r="S248" s="194"/>
      <c r="T248" s="194"/>
      <c r="U248" s="194"/>
      <c r="V248" s="194"/>
      <c r="W248" s="196"/>
      <c r="X248" s="248"/>
      <c r="Y248" s="194"/>
    </row>
    <row r="249" spans="1:25" ht="15">
      <c r="A249" s="194"/>
      <c r="B249" s="248"/>
      <c r="H249" s="194"/>
      <c r="P249" s="194"/>
      <c r="S249" s="194"/>
      <c r="T249" s="194"/>
      <c r="U249" s="194"/>
      <c r="V249" s="194"/>
      <c r="W249" s="196"/>
      <c r="X249" s="248"/>
      <c r="Y249" s="194"/>
    </row>
    <row r="250" spans="1:25" ht="15">
      <c r="A250" s="194"/>
      <c r="B250" s="248"/>
      <c r="H250" s="194"/>
      <c r="P250" s="194"/>
      <c r="S250" s="194"/>
      <c r="T250" s="194"/>
      <c r="U250" s="194"/>
      <c r="V250" s="194"/>
      <c r="W250" s="196"/>
      <c r="X250" s="248"/>
      <c r="Y250" s="194"/>
    </row>
    <row r="251" spans="1:25" ht="15">
      <c r="A251" s="194"/>
      <c r="B251" s="248"/>
      <c r="H251" s="194"/>
      <c r="P251" s="194"/>
      <c r="S251" s="194"/>
      <c r="T251" s="194"/>
      <c r="U251" s="194"/>
      <c r="V251" s="194"/>
      <c r="W251" s="196"/>
      <c r="X251" s="248"/>
      <c r="Y251" s="194"/>
    </row>
    <row r="252" spans="1:25" ht="15">
      <c r="A252" s="194"/>
      <c r="B252" s="248"/>
      <c r="H252" s="194"/>
      <c r="P252" s="194"/>
      <c r="S252" s="194"/>
      <c r="T252" s="194"/>
      <c r="U252" s="194"/>
      <c r="V252" s="194"/>
      <c r="W252" s="196"/>
      <c r="X252" s="248"/>
      <c r="Y252" s="194"/>
    </row>
    <row r="253" spans="1:25" ht="15">
      <c r="A253" s="194"/>
      <c r="B253" s="248"/>
      <c r="H253" s="194"/>
      <c r="P253" s="194"/>
      <c r="S253" s="194"/>
      <c r="T253" s="194"/>
      <c r="U253" s="194"/>
      <c r="V253" s="194"/>
      <c r="W253" s="196"/>
      <c r="X253" s="248"/>
      <c r="Y253" s="194"/>
    </row>
    <row r="254" spans="1:25" ht="15">
      <c r="A254" s="194"/>
      <c r="B254" s="248"/>
      <c r="H254" s="194"/>
      <c r="P254" s="194"/>
      <c r="S254" s="194"/>
      <c r="T254" s="194"/>
      <c r="U254" s="194"/>
      <c r="V254" s="194"/>
      <c r="W254" s="196"/>
      <c r="X254" s="248"/>
      <c r="Y254" s="194"/>
    </row>
    <row r="255" spans="1:25" ht="15">
      <c r="A255" s="194"/>
      <c r="B255" s="248"/>
      <c r="H255" s="194"/>
      <c r="P255" s="194"/>
      <c r="S255" s="194"/>
      <c r="T255" s="194"/>
      <c r="U255" s="194"/>
      <c r="V255" s="194"/>
      <c r="W255" s="196"/>
      <c r="X255" s="248"/>
      <c r="Y255" s="194"/>
    </row>
    <row r="256" spans="1:25" ht="15">
      <c r="A256" s="194"/>
      <c r="B256" s="248"/>
      <c r="H256" s="194"/>
      <c r="P256" s="194"/>
      <c r="S256" s="194"/>
      <c r="T256" s="194"/>
      <c r="U256" s="194"/>
      <c r="V256" s="194"/>
      <c r="W256" s="196"/>
      <c r="X256" s="248"/>
      <c r="Y256" s="194"/>
    </row>
    <row r="257" spans="1:25" ht="15">
      <c r="A257" s="194"/>
      <c r="B257" s="248"/>
      <c r="H257" s="194"/>
      <c r="P257" s="194"/>
      <c r="S257" s="194"/>
      <c r="T257" s="194"/>
      <c r="U257" s="194"/>
      <c r="V257" s="194"/>
      <c r="W257" s="196"/>
      <c r="X257" s="248"/>
      <c r="Y257" s="194"/>
    </row>
    <row r="258" spans="1:25" ht="15">
      <c r="A258" s="194"/>
      <c r="B258" s="248"/>
      <c r="H258" s="194"/>
      <c r="P258" s="194"/>
      <c r="S258" s="194"/>
      <c r="T258" s="194"/>
      <c r="U258" s="194"/>
      <c r="V258" s="194"/>
      <c r="W258" s="196"/>
      <c r="X258" s="248"/>
      <c r="Y258" s="194"/>
    </row>
    <row r="259" spans="1:25" ht="15">
      <c r="A259" s="194"/>
      <c r="B259" s="248"/>
      <c r="H259" s="194"/>
      <c r="P259" s="194"/>
      <c r="S259" s="194"/>
      <c r="T259" s="194"/>
      <c r="U259" s="194"/>
      <c r="V259" s="194"/>
      <c r="W259" s="196"/>
      <c r="X259" s="248"/>
      <c r="Y259" s="194"/>
    </row>
    <row r="260" spans="1:25" ht="15">
      <c r="A260" s="194"/>
      <c r="B260" s="248"/>
      <c r="H260" s="194"/>
      <c r="P260" s="194"/>
      <c r="S260" s="194"/>
      <c r="T260" s="194"/>
      <c r="U260" s="194"/>
      <c r="V260" s="194"/>
      <c r="W260" s="196"/>
      <c r="X260" s="248"/>
      <c r="Y260" s="194"/>
    </row>
    <row r="261" spans="1:25" ht="15">
      <c r="A261" s="194"/>
      <c r="B261" s="248"/>
      <c r="H261" s="194"/>
      <c r="P261" s="194"/>
      <c r="S261" s="194"/>
      <c r="T261" s="194"/>
      <c r="U261" s="194"/>
      <c r="V261" s="194"/>
      <c r="W261" s="196"/>
      <c r="X261" s="248"/>
      <c r="Y261" s="194"/>
    </row>
    <row r="262" spans="1:25" ht="15">
      <c r="A262" s="194"/>
      <c r="B262" s="248"/>
      <c r="H262" s="194"/>
      <c r="P262" s="194"/>
      <c r="S262" s="194"/>
      <c r="T262" s="194"/>
      <c r="U262" s="194"/>
      <c r="V262" s="194"/>
      <c r="W262" s="196"/>
      <c r="X262" s="248"/>
      <c r="Y262" s="194"/>
    </row>
    <row r="263" spans="1:25" ht="15">
      <c r="A263" s="194"/>
      <c r="B263" s="248"/>
      <c r="H263" s="194"/>
      <c r="P263" s="194"/>
      <c r="S263" s="194"/>
      <c r="T263" s="194"/>
      <c r="U263" s="194"/>
      <c r="V263" s="194"/>
      <c r="W263" s="196"/>
      <c r="X263" s="248"/>
      <c r="Y263" s="194"/>
    </row>
    <row r="264" spans="1:25" ht="15">
      <c r="A264" s="194"/>
      <c r="B264" s="248"/>
      <c r="H264" s="194"/>
      <c r="P264" s="194"/>
      <c r="S264" s="194"/>
      <c r="T264" s="194"/>
      <c r="U264" s="194"/>
      <c r="V264" s="194"/>
      <c r="W264" s="196"/>
      <c r="X264" s="248"/>
      <c r="Y264" s="194"/>
    </row>
    <row r="265" spans="1:25" ht="15">
      <c r="A265" s="194"/>
      <c r="B265" s="248"/>
      <c r="H265" s="194"/>
      <c r="P265" s="194"/>
      <c r="S265" s="194"/>
      <c r="T265" s="194"/>
      <c r="U265" s="194"/>
      <c r="V265" s="194"/>
      <c r="W265" s="196"/>
      <c r="X265" s="248"/>
      <c r="Y265" s="194"/>
    </row>
    <row r="266" spans="1:25" ht="15">
      <c r="A266" s="194"/>
      <c r="B266" s="248"/>
      <c r="H266" s="194"/>
      <c r="P266" s="194"/>
      <c r="S266" s="194"/>
      <c r="T266" s="194"/>
      <c r="U266" s="194"/>
      <c r="V266" s="194"/>
      <c r="W266" s="196"/>
      <c r="X266" s="248"/>
      <c r="Y266" s="194"/>
    </row>
    <row r="267" spans="1:25" ht="15">
      <c r="A267" s="194"/>
      <c r="B267" s="248"/>
      <c r="H267" s="194"/>
      <c r="P267" s="194"/>
      <c r="S267" s="194"/>
      <c r="T267" s="194"/>
      <c r="U267" s="194"/>
      <c r="V267" s="194"/>
      <c r="W267" s="196"/>
      <c r="X267" s="248"/>
      <c r="Y267" s="194"/>
    </row>
    <row r="268" spans="1:25" ht="15">
      <c r="A268" s="194"/>
      <c r="B268" s="248"/>
      <c r="H268" s="194"/>
      <c r="P268" s="194"/>
      <c r="S268" s="194"/>
      <c r="T268" s="194"/>
      <c r="U268" s="194"/>
      <c r="V268" s="194"/>
      <c r="W268" s="196"/>
      <c r="X268" s="248"/>
      <c r="Y268" s="194"/>
    </row>
    <row r="269" spans="1:25" ht="15">
      <c r="A269" s="194"/>
      <c r="B269" s="248"/>
      <c r="H269" s="194"/>
      <c r="P269" s="194"/>
      <c r="S269" s="194"/>
      <c r="T269" s="194"/>
      <c r="U269" s="194"/>
      <c r="V269" s="194"/>
      <c r="W269" s="196"/>
      <c r="X269" s="248"/>
      <c r="Y269" s="194"/>
    </row>
    <row r="270" spans="1:25" ht="15">
      <c r="A270" s="194"/>
      <c r="B270" s="248"/>
      <c r="H270" s="194"/>
      <c r="P270" s="194"/>
      <c r="S270" s="194"/>
      <c r="T270" s="194"/>
      <c r="U270" s="194"/>
      <c r="V270" s="194"/>
      <c r="W270" s="196"/>
      <c r="X270" s="248"/>
      <c r="Y270" s="194"/>
    </row>
    <row r="271" spans="1:25" ht="15">
      <c r="A271" s="194"/>
      <c r="B271" s="248"/>
      <c r="H271" s="194"/>
      <c r="P271" s="194"/>
      <c r="S271" s="194"/>
      <c r="T271" s="194"/>
      <c r="U271" s="194"/>
      <c r="V271" s="194"/>
      <c r="W271" s="196"/>
      <c r="X271" s="248"/>
      <c r="Y271" s="194"/>
    </row>
    <row r="272" spans="1:25" ht="15">
      <c r="A272" s="194"/>
      <c r="B272" s="248"/>
      <c r="H272" s="194"/>
      <c r="P272" s="194"/>
      <c r="S272" s="194"/>
      <c r="T272" s="194"/>
      <c r="U272" s="194"/>
      <c r="V272" s="194"/>
      <c r="W272" s="196"/>
      <c r="X272" s="248"/>
      <c r="Y272" s="194"/>
    </row>
    <row r="273" spans="1:25" ht="15">
      <c r="A273" s="194"/>
      <c r="B273" s="248"/>
      <c r="H273" s="194"/>
      <c r="P273" s="194"/>
      <c r="S273" s="194"/>
      <c r="T273" s="194"/>
      <c r="U273" s="194"/>
      <c r="V273" s="194"/>
      <c r="W273" s="196"/>
      <c r="X273" s="248"/>
      <c r="Y273" s="194"/>
    </row>
    <row r="274" spans="1:25" ht="15">
      <c r="A274" s="194"/>
      <c r="B274" s="248"/>
      <c r="H274" s="194"/>
      <c r="P274" s="194"/>
      <c r="S274" s="194"/>
      <c r="T274" s="194"/>
      <c r="U274" s="194"/>
      <c r="V274" s="194"/>
      <c r="W274" s="196"/>
      <c r="X274" s="248"/>
      <c r="Y274" s="194"/>
    </row>
    <row r="275" spans="1:25" ht="15">
      <c r="A275" s="194"/>
      <c r="B275" s="248"/>
      <c r="H275" s="194"/>
      <c r="P275" s="194"/>
      <c r="S275" s="194"/>
      <c r="T275" s="194"/>
      <c r="U275" s="194"/>
      <c r="V275" s="194"/>
      <c r="W275" s="196"/>
      <c r="X275" s="248"/>
      <c r="Y275" s="194"/>
    </row>
    <row r="276" spans="1:25" ht="15">
      <c r="A276" s="194"/>
      <c r="B276" s="248"/>
      <c r="H276" s="194"/>
      <c r="P276" s="194"/>
      <c r="S276" s="194"/>
      <c r="T276" s="194"/>
      <c r="U276" s="194"/>
      <c r="V276" s="194"/>
      <c r="W276" s="196"/>
      <c r="X276" s="248"/>
      <c r="Y276" s="194"/>
    </row>
    <row r="277" spans="1:25" ht="15">
      <c r="A277" s="194"/>
      <c r="B277" s="248"/>
      <c r="H277" s="194"/>
      <c r="P277" s="194"/>
      <c r="S277" s="194"/>
      <c r="T277" s="194"/>
      <c r="U277" s="194"/>
      <c r="V277" s="194"/>
      <c r="W277" s="196"/>
      <c r="X277" s="248"/>
      <c r="Y277" s="194"/>
    </row>
    <row r="278" spans="1:25" ht="15">
      <c r="A278" s="194"/>
      <c r="B278" s="248"/>
      <c r="H278" s="194"/>
      <c r="P278" s="194"/>
      <c r="S278" s="194"/>
      <c r="T278" s="194"/>
      <c r="U278" s="194"/>
      <c r="V278" s="194"/>
      <c r="W278" s="196"/>
      <c r="X278" s="248"/>
      <c r="Y278" s="194"/>
    </row>
    <row r="279" spans="1:25" ht="15">
      <c r="A279" s="194"/>
      <c r="B279" s="248"/>
      <c r="H279" s="194"/>
      <c r="P279" s="194"/>
      <c r="S279" s="194"/>
      <c r="T279" s="194"/>
      <c r="U279" s="194"/>
      <c r="V279" s="194"/>
      <c r="W279" s="196"/>
      <c r="X279" s="248"/>
      <c r="Y279" s="194"/>
    </row>
    <row r="280" spans="1:25" ht="15">
      <c r="A280" s="194"/>
      <c r="B280" s="248"/>
      <c r="H280" s="194"/>
      <c r="P280" s="194"/>
      <c r="S280" s="194"/>
      <c r="T280" s="194"/>
      <c r="U280" s="194"/>
      <c r="V280" s="194"/>
      <c r="W280" s="196"/>
      <c r="X280" s="248"/>
      <c r="Y280" s="194"/>
    </row>
    <row r="281" spans="1:25" ht="15">
      <c r="A281" s="194"/>
      <c r="B281" s="248"/>
      <c r="H281" s="194"/>
      <c r="P281" s="194"/>
      <c r="S281" s="194"/>
      <c r="T281" s="194"/>
      <c r="U281" s="194"/>
      <c r="V281" s="194"/>
      <c r="W281" s="196"/>
      <c r="X281" s="248"/>
      <c r="Y281" s="194"/>
    </row>
    <row r="282" spans="1:25" ht="15">
      <c r="A282" s="194"/>
      <c r="B282" s="248"/>
      <c r="H282" s="194"/>
      <c r="P282" s="194"/>
      <c r="S282" s="194"/>
      <c r="T282" s="194"/>
      <c r="U282" s="194"/>
      <c r="V282" s="194"/>
      <c r="W282" s="196"/>
      <c r="X282" s="248"/>
      <c r="Y282" s="194"/>
    </row>
    <row r="283" spans="1:25" ht="15">
      <c r="A283" s="194"/>
      <c r="B283" s="248"/>
      <c r="H283" s="194"/>
      <c r="P283" s="194"/>
      <c r="S283" s="194"/>
      <c r="T283" s="194"/>
      <c r="U283" s="194"/>
      <c r="V283" s="194"/>
      <c r="W283" s="196"/>
      <c r="X283" s="248"/>
      <c r="Y283" s="194"/>
    </row>
    <row r="284" spans="1:25" ht="15">
      <c r="A284" s="194"/>
      <c r="B284" s="248"/>
      <c r="H284" s="194"/>
      <c r="P284" s="194"/>
      <c r="S284" s="194"/>
      <c r="T284" s="194"/>
      <c r="U284" s="194"/>
      <c r="V284" s="194"/>
      <c r="W284" s="196"/>
      <c r="X284" s="248"/>
      <c r="Y284" s="194"/>
    </row>
    <row r="285" spans="1:25" ht="15">
      <c r="A285" s="194"/>
      <c r="B285" s="248"/>
      <c r="H285" s="194"/>
      <c r="P285" s="194"/>
      <c r="S285" s="194"/>
      <c r="T285" s="194"/>
      <c r="U285" s="194"/>
      <c r="V285" s="194"/>
      <c r="W285" s="196"/>
      <c r="X285" s="248"/>
      <c r="Y285" s="194"/>
    </row>
    <row r="286" spans="1:25" ht="15">
      <c r="A286" s="194"/>
      <c r="B286" s="248"/>
      <c r="H286" s="194"/>
      <c r="P286" s="194"/>
      <c r="S286" s="194"/>
      <c r="T286" s="194"/>
      <c r="U286" s="194"/>
      <c r="V286" s="194"/>
      <c r="W286" s="196"/>
      <c r="X286" s="248"/>
      <c r="Y286" s="194"/>
    </row>
    <row r="287" spans="1:25" ht="15">
      <c r="A287" s="194"/>
      <c r="B287" s="248"/>
      <c r="H287" s="194"/>
      <c r="P287" s="194"/>
      <c r="S287" s="194"/>
      <c r="T287" s="194"/>
      <c r="U287" s="194"/>
      <c r="V287" s="194"/>
      <c r="W287" s="196"/>
      <c r="X287" s="248"/>
      <c r="Y287" s="194"/>
    </row>
    <row r="288" spans="1:25" ht="15">
      <c r="A288" s="194"/>
      <c r="B288" s="248"/>
      <c r="H288" s="194"/>
      <c r="P288" s="194"/>
      <c r="S288" s="194"/>
      <c r="T288" s="194"/>
      <c r="U288" s="194"/>
      <c r="V288" s="194"/>
      <c r="W288" s="196"/>
      <c r="X288" s="248"/>
      <c r="Y288" s="194"/>
    </row>
    <row r="289" spans="1:25" ht="15">
      <c r="A289" s="194"/>
      <c r="B289" s="248"/>
      <c r="H289" s="194"/>
      <c r="P289" s="194"/>
      <c r="S289" s="194"/>
      <c r="T289" s="194"/>
      <c r="U289" s="194"/>
      <c r="V289" s="194"/>
      <c r="W289" s="196"/>
      <c r="X289" s="248"/>
      <c r="Y289" s="194"/>
    </row>
    <row r="290" spans="1:25" ht="15">
      <c r="A290" s="194"/>
      <c r="B290" s="248"/>
      <c r="H290" s="194"/>
      <c r="P290" s="194"/>
      <c r="S290" s="194"/>
      <c r="T290" s="194"/>
      <c r="U290" s="194"/>
      <c r="V290" s="194"/>
      <c r="W290" s="196"/>
      <c r="X290" s="248"/>
      <c r="Y290" s="194"/>
    </row>
    <row r="291" spans="1:25" ht="15">
      <c r="A291" s="194"/>
      <c r="B291" s="248"/>
      <c r="H291" s="194"/>
      <c r="P291" s="194"/>
      <c r="S291" s="194"/>
      <c r="T291" s="194"/>
      <c r="U291" s="194"/>
      <c r="V291" s="194"/>
      <c r="W291" s="196"/>
      <c r="X291" s="248"/>
      <c r="Y291" s="194"/>
    </row>
    <row r="292" spans="1:25" ht="15">
      <c r="A292" s="194"/>
      <c r="B292" s="248"/>
      <c r="H292" s="194"/>
      <c r="P292" s="194"/>
      <c r="S292" s="194"/>
      <c r="T292" s="194"/>
      <c r="U292" s="194"/>
      <c r="V292" s="194"/>
      <c r="W292" s="196"/>
      <c r="X292" s="248"/>
      <c r="Y292" s="194"/>
    </row>
    <row r="293" spans="1:25" ht="15">
      <c r="A293" s="194"/>
      <c r="B293" s="248"/>
      <c r="H293" s="194"/>
      <c r="P293" s="194"/>
      <c r="S293" s="194"/>
      <c r="T293" s="194"/>
      <c r="U293" s="194"/>
      <c r="V293" s="194"/>
      <c r="W293" s="196"/>
      <c r="X293" s="248"/>
      <c r="Y293" s="194"/>
    </row>
    <row r="294" spans="1:25" ht="15">
      <c r="A294" s="194"/>
      <c r="B294" s="248"/>
      <c r="H294" s="194"/>
      <c r="P294" s="194"/>
      <c r="S294" s="194"/>
      <c r="T294" s="194"/>
      <c r="U294" s="194"/>
      <c r="V294" s="194"/>
      <c r="W294" s="196"/>
      <c r="X294" s="248"/>
      <c r="Y294" s="194"/>
    </row>
    <row r="295" spans="1:25" ht="15">
      <c r="A295" s="194"/>
      <c r="B295" s="248"/>
      <c r="H295" s="194"/>
      <c r="P295" s="194"/>
      <c r="S295" s="194"/>
      <c r="T295" s="194"/>
      <c r="U295" s="194"/>
      <c r="V295" s="194"/>
      <c r="W295" s="196"/>
      <c r="X295" s="248"/>
      <c r="Y295" s="194"/>
    </row>
    <row r="296" spans="1:25" ht="15">
      <c r="A296" s="194"/>
      <c r="B296" s="248"/>
      <c r="H296" s="194"/>
      <c r="P296" s="194"/>
      <c r="S296" s="194"/>
      <c r="T296" s="194"/>
      <c r="U296" s="194"/>
      <c r="V296" s="194"/>
      <c r="W296" s="196"/>
      <c r="X296" s="248"/>
      <c r="Y296" s="194"/>
    </row>
    <row r="297" spans="1:25" ht="15">
      <c r="A297" s="194"/>
      <c r="B297" s="248"/>
      <c r="H297" s="194"/>
      <c r="P297" s="194"/>
      <c r="S297" s="194"/>
      <c r="T297" s="194"/>
      <c r="U297" s="194"/>
      <c r="V297" s="194"/>
      <c r="W297" s="196"/>
      <c r="X297" s="248"/>
      <c r="Y297" s="194"/>
    </row>
    <row r="298" spans="1:25" ht="15">
      <c r="A298" s="194"/>
      <c r="B298" s="248"/>
      <c r="H298" s="194"/>
      <c r="P298" s="194"/>
      <c r="S298" s="194"/>
      <c r="T298" s="194"/>
      <c r="U298" s="194"/>
      <c r="V298" s="194"/>
      <c r="W298" s="196"/>
      <c r="X298" s="248"/>
      <c r="Y298" s="194"/>
    </row>
    <row r="299" spans="1:25" ht="15">
      <c r="A299" s="194"/>
      <c r="B299" s="248"/>
      <c r="H299" s="194"/>
      <c r="P299" s="194"/>
      <c r="S299" s="194"/>
      <c r="T299" s="194"/>
      <c r="U299" s="194"/>
      <c r="V299" s="194"/>
      <c r="W299" s="196"/>
      <c r="X299" s="248"/>
      <c r="Y299" s="194"/>
    </row>
    <row r="300" spans="1:25" ht="15">
      <c r="A300" s="194"/>
      <c r="B300" s="248"/>
      <c r="H300" s="194"/>
      <c r="P300" s="194"/>
      <c r="S300" s="194"/>
      <c r="T300" s="194"/>
      <c r="U300" s="194"/>
      <c r="V300" s="194"/>
      <c r="W300" s="196"/>
      <c r="X300" s="248"/>
      <c r="Y300" s="194"/>
    </row>
    <row r="301" spans="1:25" ht="15">
      <c r="A301" s="194"/>
      <c r="B301" s="248"/>
      <c r="H301" s="194"/>
      <c r="P301" s="194"/>
      <c r="S301" s="194"/>
      <c r="T301" s="194"/>
      <c r="U301" s="194"/>
      <c r="V301" s="194"/>
      <c r="W301" s="196"/>
      <c r="X301" s="248"/>
      <c r="Y301" s="194"/>
    </row>
    <row r="302" spans="1:25" ht="15">
      <c r="A302" s="194"/>
      <c r="B302" s="248"/>
      <c r="H302" s="194"/>
      <c r="P302" s="194"/>
      <c r="S302" s="194"/>
      <c r="T302" s="194"/>
      <c r="U302" s="194"/>
      <c r="V302" s="194"/>
      <c r="W302" s="196"/>
      <c r="X302" s="248"/>
      <c r="Y302" s="194"/>
    </row>
    <row r="303" spans="1:25" ht="15">
      <c r="A303" s="194"/>
      <c r="B303" s="248"/>
      <c r="H303" s="194"/>
      <c r="P303" s="194"/>
      <c r="S303" s="194"/>
      <c r="T303" s="194"/>
      <c r="U303" s="194"/>
      <c r="V303" s="194"/>
      <c r="W303" s="196"/>
      <c r="X303" s="248"/>
      <c r="Y303" s="194"/>
    </row>
    <row r="304" spans="1:25" ht="15">
      <c r="A304" s="194"/>
      <c r="B304" s="248"/>
      <c r="H304" s="194"/>
      <c r="P304" s="194"/>
      <c r="S304" s="194"/>
      <c r="T304" s="194"/>
      <c r="U304" s="194"/>
      <c r="V304" s="194"/>
      <c r="W304" s="196"/>
      <c r="X304" s="248"/>
      <c r="Y304" s="194"/>
    </row>
    <row r="305" spans="1:25" ht="15">
      <c r="A305" s="194"/>
      <c r="B305" s="248"/>
      <c r="H305" s="194"/>
      <c r="P305" s="194"/>
      <c r="S305" s="194"/>
      <c r="T305" s="194"/>
      <c r="U305" s="194"/>
      <c r="V305" s="194"/>
      <c r="W305" s="196"/>
      <c r="X305" s="248"/>
      <c r="Y305" s="194"/>
    </row>
    <row r="306" spans="1:25" ht="15">
      <c r="A306" s="194"/>
      <c r="B306" s="248"/>
      <c r="H306" s="194"/>
      <c r="P306" s="194"/>
      <c r="S306" s="194"/>
      <c r="T306" s="194"/>
      <c r="U306" s="194"/>
      <c r="V306" s="194"/>
      <c r="W306" s="196"/>
      <c r="X306" s="248"/>
      <c r="Y306" s="194"/>
    </row>
    <row r="307" spans="1:25" ht="15">
      <c r="A307" s="194"/>
      <c r="B307" s="248"/>
      <c r="H307" s="194"/>
      <c r="P307" s="194"/>
      <c r="S307" s="194"/>
      <c r="T307" s="194"/>
      <c r="U307" s="194"/>
      <c r="V307" s="194"/>
      <c r="W307" s="196"/>
      <c r="X307" s="248"/>
      <c r="Y307" s="194"/>
    </row>
    <row r="308" spans="1:25" ht="15">
      <c r="A308" s="194"/>
      <c r="B308" s="248"/>
      <c r="H308" s="194"/>
      <c r="P308" s="194"/>
      <c r="S308" s="194"/>
      <c r="T308" s="194"/>
      <c r="U308" s="194"/>
      <c r="V308" s="194"/>
      <c r="W308" s="196"/>
      <c r="X308" s="248"/>
      <c r="Y308" s="194"/>
    </row>
    <row r="309" spans="1:25" ht="15">
      <c r="A309" s="194"/>
      <c r="B309" s="248"/>
      <c r="H309" s="194"/>
      <c r="P309" s="194"/>
      <c r="S309" s="194"/>
      <c r="T309" s="194"/>
      <c r="U309" s="194"/>
      <c r="V309" s="194"/>
      <c r="W309" s="196"/>
      <c r="X309" s="248"/>
      <c r="Y309" s="194"/>
    </row>
    <row r="310" spans="1:25" ht="15">
      <c r="A310" s="194"/>
      <c r="B310" s="248"/>
      <c r="H310" s="194"/>
      <c r="P310" s="194"/>
      <c r="S310" s="194"/>
      <c r="T310" s="194"/>
      <c r="U310" s="194"/>
      <c r="V310" s="194"/>
      <c r="W310" s="196"/>
      <c r="X310" s="248"/>
      <c r="Y310" s="194"/>
    </row>
    <row r="311" spans="1:25" ht="15">
      <c r="A311" s="194"/>
      <c r="B311" s="248"/>
      <c r="H311" s="194"/>
      <c r="P311" s="194"/>
      <c r="S311" s="194"/>
      <c r="T311" s="194"/>
      <c r="U311" s="194"/>
      <c r="V311" s="194"/>
      <c r="W311" s="196"/>
      <c r="X311" s="248"/>
      <c r="Y311" s="194"/>
    </row>
    <row r="312" spans="1:25" ht="15">
      <c r="A312" s="194"/>
      <c r="B312" s="248"/>
      <c r="H312" s="194"/>
      <c r="P312" s="194"/>
      <c r="S312" s="194"/>
      <c r="T312" s="194"/>
      <c r="U312" s="194"/>
      <c r="V312" s="194"/>
      <c r="W312" s="196"/>
      <c r="X312" s="248"/>
      <c r="Y312" s="194"/>
    </row>
    <row r="313" spans="1:25" ht="15">
      <c r="A313" s="194"/>
      <c r="B313" s="248"/>
      <c r="H313" s="194"/>
      <c r="P313" s="194"/>
      <c r="S313" s="194"/>
      <c r="T313" s="194"/>
      <c r="U313" s="194"/>
      <c r="V313" s="194"/>
      <c r="W313" s="196"/>
      <c r="X313" s="248"/>
      <c r="Y313" s="194"/>
    </row>
    <row r="314" spans="1:25" ht="15">
      <c r="A314" s="194"/>
      <c r="B314" s="248"/>
      <c r="H314" s="194"/>
      <c r="P314" s="194"/>
      <c r="S314" s="194"/>
      <c r="T314" s="194"/>
      <c r="U314" s="194"/>
      <c r="V314" s="194"/>
      <c r="W314" s="196"/>
      <c r="X314" s="248"/>
      <c r="Y314" s="194"/>
    </row>
    <row r="315" spans="1:25" ht="15">
      <c r="A315" s="194"/>
      <c r="B315" s="248"/>
      <c r="H315" s="194"/>
      <c r="P315" s="194"/>
      <c r="S315" s="194"/>
      <c r="T315" s="194"/>
      <c r="U315" s="194"/>
      <c r="V315" s="194"/>
      <c r="W315" s="196"/>
      <c r="X315" s="248"/>
      <c r="Y315" s="194"/>
    </row>
    <row r="316" spans="1:25" ht="15">
      <c r="A316" s="194"/>
      <c r="B316" s="248"/>
      <c r="H316" s="194"/>
      <c r="P316" s="194"/>
      <c r="S316" s="194"/>
      <c r="T316" s="194"/>
      <c r="U316" s="194"/>
      <c r="V316" s="194"/>
      <c r="W316" s="196"/>
      <c r="X316" s="248"/>
      <c r="Y316" s="194"/>
    </row>
    <row r="317" spans="1:25" ht="15">
      <c r="A317" s="194"/>
      <c r="B317" s="248"/>
      <c r="H317" s="194"/>
      <c r="P317" s="194"/>
      <c r="S317" s="194"/>
      <c r="T317" s="194"/>
      <c r="U317" s="194"/>
      <c r="V317" s="194"/>
      <c r="W317" s="196"/>
      <c r="X317" s="248"/>
      <c r="Y317" s="194"/>
    </row>
    <row r="318" spans="1:25" ht="15">
      <c r="A318" s="194"/>
      <c r="B318" s="248"/>
      <c r="H318" s="194"/>
      <c r="P318" s="194"/>
      <c r="S318" s="194"/>
      <c r="T318" s="194"/>
      <c r="U318" s="194"/>
      <c r="V318" s="194"/>
      <c r="W318" s="196"/>
      <c r="X318" s="248"/>
      <c r="Y318" s="194"/>
    </row>
    <row r="319" spans="1:25" ht="15">
      <c r="A319" s="194"/>
      <c r="B319" s="248"/>
      <c r="H319" s="194"/>
      <c r="P319" s="194"/>
      <c r="S319" s="194"/>
      <c r="T319" s="194"/>
      <c r="U319" s="194"/>
      <c r="V319" s="194"/>
      <c r="W319" s="196"/>
      <c r="X319" s="248"/>
      <c r="Y319" s="194"/>
    </row>
    <row r="320" spans="1:25" ht="15">
      <c r="A320" s="194"/>
      <c r="B320" s="248"/>
      <c r="H320" s="194"/>
      <c r="P320" s="194"/>
      <c r="S320" s="194"/>
      <c r="T320" s="194"/>
      <c r="U320" s="194"/>
      <c r="V320" s="194"/>
      <c r="W320" s="196"/>
      <c r="X320" s="248"/>
      <c r="Y320" s="194"/>
    </row>
    <row r="321" spans="1:25" ht="15">
      <c r="A321" s="194"/>
      <c r="B321" s="248"/>
      <c r="H321" s="194"/>
      <c r="P321" s="194"/>
      <c r="S321" s="194"/>
      <c r="T321" s="194"/>
      <c r="U321" s="194"/>
      <c r="V321" s="194"/>
      <c r="W321" s="196"/>
      <c r="X321" s="248"/>
      <c r="Y321" s="194"/>
    </row>
    <row r="322" spans="1:25" ht="15">
      <c r="A322" s="194"/>
      <c r="B322" s="248"/>
      <c r="H322" s="194"/>
      <c r="P322" s="194"/>
      <c r="S322" s="194"/>
      <c r="T322" s="194"/>
      <c r="U322" s="194"/>
      <c r="V322" s="194"/>
      <c r="W322" s="196"/>
      <c r="X322" s="248"/>
      <c r="Y322" s="194"/>
    </row>
    <row r="323" spans="1:25" ht="15">
      <c r="A323" s="194"/>
      <c r="B323" s="248"/>
      <c r="H323" s="194"/>
      <c r="P323" s="194"/>
      <c r="S323" s="194"/>
      <c r="T323" s="194"/>
      <c r="U323" s="194"/>
      <c r="V323" s="194"/>
      <c r="W323" s="196"/>
      <c r="X323" s="248"/>
      <c r="Y323" s="194"/>
    </row>
    <row r="324" spans="1:25" ht="15">
      <c r="A324" s="194"/>
      <c r="B324" s="248"/>
      <c r="H324" s="194"/>
      <c r="P324" s="194"/>
      <c r="S324" s="194"/>
      <c r="T324" s="194"/>
      <c r="U324" s="194"/>
      <c r="V324" s="194"/>
      <c r="W324" s="196"/>
      <c r="X324" s="248"/>
      <c r="Y324" s="194"/>
    </row>
    <row r="325" spans="1:25" ht="15">
      <c r="A325" s="194"/>
      <c r="B325" s="248"/>
      <c r="H325" s="194"/>
      <c r="P325" s="194"/>
      <c r="S325" s="194"/>
      <c r="T325" s="194"/>
      <c r="U325" s="194"/>
      <c r="V325" s="194"/>
      <c r="W325" s="196"/>
      <c r="X325" s="248"/>
      <c r="Y325" s="194"/>
    </row>
    <row r="326" spans="1:25" ht="15">
      <c r="A326" s="194"/>
      <c r="B326" s="248"/>
      <c r="H326" s="194"/>
      <c r="P326" s="194"/>
      <c r="S326" s="194"/>
      <c r="T326" s="194"/>
      <c r="U326" s="194"/>
      <c r="V326" s="194"/>
      <c r="W326" s="196"/>
      <c r="X326" s="248"/>
      <c r="Y326" s="194"/>
    </row>
    <row r="327" spans="1:25" ht="15">
      <c r="A327" s="194"/>
      <c r="B327" s="248"/>
      <c r="H327" s="194"/>
      <c r="P327" s="194"/>
      <c r="S327" s="194"/>
      <c r="T327" s="194"/>
      <c r="U327" s="194"/>
      <c r="V327" s="194"/>
      <c r="W327" s="196"/>
      <c r="X327" s="248"/>
      <c r="Y327" s="194"/>
    </row>
    <row r="328" spans="1:25" ht="15">
      <c r="A328" s="194"/>
      <c r="B328" s="248"/>
      <c r="H328" s="194"/>
      <c r="P328" s="194"/>
      <c r="S328" s="194"/>
      <c r="T328" s="194"/>
      <c r="U328" s="194"/>
      <c r="V328" s="194"/>
      <c r="W328" s="196"/>
      <c r="X328" s="248"/>
      <c r="Y328" s="194"/>
    </row>
    <row r="329" spans="1:25" ht="15">
      <c r="A329" s="194"/>
      <c r="B329" s="248"/>
      <c r="H329" s="194"/>
      <c r="P329" s="194"/>
      <c r="S329" s="194"/>
      <c r="T329" s="194"/>
      <c r="U329" s="194"/>
      <c r="V329" s="194"/>
      <c r="W329" s="196"/>
      <c r="X329" s="248"/>
      <c r="Y329" s="194"/>
    </row>
    <row r="330" spans="1:25" ht="15">
      <c r="A330" s="194"/>
      <c r="B330" s="248"/>
      <c r="H330" s="194"/>
      <c r="P330" s="194"/>
      <c r="S330" s="194"/>
      <c r="T330" s="194"/>
      <c r="U330" s="194"/>
      <c r="V330" s="194"/>
      <c r="W330" s="196"/>
      <c r="X330" s="248"/>
      <c r="Y330" s="194"/>
    </row>
    <row r="331" spans="1:25" ht="15">
      <c r="A331" s="194"/>
      <c r="B331" s="248"/>
      <c r="H331" s="194"/>
      <c r="P331" s="194"/>
      <c r="S331" s="194"/>
      <c r="T331" s="194"/>
      <c r="U331" s="194"/>
      <c r="V331" s="194"/>
      <c r="W331" s="196"/>
      <c r="X331" s="248"/>
      <c r="Y331" s="194"/>
    </row>
    <row r="332" spans="1:25" ht="15">
      <c r="A332" s="194"/>
      <c r="B332" s="248"/>
      <c r="H332" s="194"/>
      <c r="P332" s="194"/>
      <c r="S332" s="194"/>
      <c r="T332" s="194"/>
      <c r="U332" s="194"/>
      <c r="V332" s="194"/>
      <c r="W332" s="196"/>
      <c r="X332" s="248"/>
      <c r="Y332" s="194"/>
    </row>
    <row r="333" spans="1:25" ht="15">
      <c r="A333" s="194"/>
      <c r="B333" s="248"/>
      <c r="H333" s="194"/>
      <c r="P333" s="194"/>
      <c r="S333" s="194"/>
      <c r="T333" s="194"/>
      <c r="U333" s="194"/>
      <c r="V333" s="194"/>
      <c r="W333" s="196"/>
      <c r="X333" s="248"/>
      <c r="Y333" s="194"/>
    </row>
    <row r="334" spans="1:25" ht="15">
      <c r="A334" s="194"/>
      <c r="B334" s="248"/>
      <c r="H334" s="194"/>
      <c r="P334" s="194"/>
      <c r="S334" s="194"/>
      <c r="T334" s="194"/>
      <c r="U334" s="194"/>
      <c r="V334" s="194"/>
      <c r="W334" s="196"/>
      <c r="X334" s="248"/>
      <c r="Y334" s="194"/>
    </row>
    <row r="335" spans="1:25" ht="15">
      <c r="A335" s="194"/>
      <c r="B335" s="248"/>
      <c r="H335" s="194"/>
      <c r="P335" s="194"/>
      <c r="S335" s="194"/>
      <c r="T335" s="194"/>
      <c r="U335" s="194"/>
      <c r="V335" s="194"/>
      <c r="W335" s="196"/>
      <c r="X335" s="248"/>
      <c r="Y335" s="194"/>
    </row>
    <row r="336" spans="1:25" ht="15">
      <c r="A336" s="194"/>
      <c r="B336" s="248"/>
      <c r="H336" s="194"/>
      <c r="P336" s="194"/>
      <c r="S336" s="194"/>
      <c r="T336" s="194"/>
      <c r="U336" s="194"/>
      <c r="V336" s="194"/>
      <c r="W336" s="196"/>
      <c r="X336" s="248"/>
      <c r="Y336" s="194"/>
    </row>
    <row r="337" spans="1:25" ht="15">
      <c r="A337" s="194"/>
      <c r="B337" s="248"/>
      <c r="H337" s="194"/>
      <c r="P337" s="194"/>
      <c r="S337" s="194"/>
      <c r="T337" s="194"/>
      <c r="U337" s="194"/>
      <c r="V337" s="194"/>
      <c r="W337" s="196"/>
      <c r="X337" s="248"/>
      <c r="Y337" s="194"/>
    </row>
    <row r="338" spans="1:25" ht="15">
      <c r="A338" s="194"/>
      <c r="B338" s="248"/>
      <c r="H338" s="194"/>
      <c r="P338" s="194"/>
      <c r="S338" s="194"/>
      <c r="T338" s="194"/>
      <c r="U338" s="194"/>
      <c r="V338" s="194"/>
      <c r="W338" s="196"/>
      <c r="X338" s="248"/>
      <c r="Y338" s="194"/>
    </row>
    <row r="339" spans="1:25" ht="15">
      <c r="A339" s="194"/>
      <c r="B339" s="248"/>
      <c r="H339" s="194"/>
      <c r="P339" s="194"/>
      <c r="S339" s="194"/>
      <c r="T339" s="194"/>
      <c r="U339" s="194"/>
      <c r="V339" s="194"/>
      <c r="W339" s="196"/>
      <c r="X339" s="248"/>
      <c r="Y339" s="194"/>
    </row>
    <row r="340" spans="1:25" ht="15">
      <c r="A340" s="194"/>
      <c r="B340" s="248"/>
      <c r="H340" s="194"/>
      <c r="P340" s="194"/>
      <c r="S340" s="194"/>
      <c r="T340" s="194"/>
      <c r="U340" s="194"/>
      <c r="V340" s="194"/>
      <c r="W340" s="196"/>
      <c r="X340" s="248"/>
      <c r="Y340" s="194"/>
    </row>
    <row r="341" spans="1:25" ht="15">
      <c r="A341" s="194"/>
      <c r="B341" s="248"/>
      <c r="H341" s="194"/>
      <c r="P341" s="194"/>
      <c r="S341" s="194"/>
      <c r="T341" s="194"/>
      <c r="U341" s="194"/>
      <c r="V341" s="194"/>
      <c r="W341" s="196"/>
      <c r="X341" s="248"/>
      <c r="Y341" s="194"/>
    </row>
    <row r="342" spans="1:25" ht="15">
      <c r="A342" s="194"/>
      <c r="B342" s="248"/>
      <c r="H342" s="194"/>
      <c r="P342" s="194"/>
      <c r="S342" s="194"/>
      <c r="T342" s="194"/>
      <c r="U342" s="194"/>
      <c r="V342" s="194"/>
      <c r="W342" s="196"/>
      <c r="X342" s="248"/>
      <c r="Y342" s="194"/>
    </row>
    <row r="343" spans="1:25" ht="15">
      <c r="A343" s="194"/>
      <c r="B343" s="248"/>
      <c r="H343" s="194"/>
      <c r="P343" s="194"/>
      <c r="S343" s="194"/>
      <c r="T343" s="194"/>
      <c r="U343" s="194"/>
      <c r="V343" s="194"/>
      <c r="W343" s="196"/>
      <c r="X343" s="248"/>
      <c r="Y343" s="194"/>
    </row>
    <row r="344" spans="1:25" ht="15">
      <c r="A344" s="194"/>
      <c r="B344" s="248"/>
      <c r="H344" s="194"/>
      <c r="P344" s="194"/>
      <c r="S344" s="194"/>
      <c r="T344" s="194"/>
      <c r="U344" s="194"/>
      <c r="V344" s="194"/>
      <c r="W344" s="196"/>
      <c r="X344" s="248"/>
      <c r="Y344" s="194"/>
    </row>
    <row r="345" spans="1:25" ht="15">
      <c r="A345" s="194"/>
      <c r="B345" s="248"/>
      <c r="H345" s="194"/>
      <c r="P345" s="194"/>
      <c r="S345" s="194"/>
      <c r="T345" s="194"/>
      <c r="U345" s="194"/>
      <c r="V345" s="194"/>
      <c r="W345" s="196"/>
      <c r="X345" s="248"/>
      <c r="Y345" s="194"/>
    </row>
    <row r="346" spans="1:25" ht="15">
      <c r="A346" s="194"/>
      <c r="B346" s="248"/>
      <c r="H346" s="194"/>
      <c r="P346" s="194"/>
      <c r="S346" s="194"/>
      <c r="T346" s="194"/>
      <c r="U346" s="194"/>
      <c r="V346" s="194"/>
      <c r="W346" s="196"/>
      <c r="X346" s="248"/>
      <c r="Y346" s="194"/>
    </row>
    <row r="347" spans="1:25" ht="15">
      <c r="A347" s="194"/>
      <c r="B347" s="248"/>
      <c r="H347" s="194"/>
      <c r="P347" s="194"/>
      <c r="S347" s="194"/>
      <c r="T347" s="194"/>
      <c r="U347" s="194"/>
      <c r="V347" s="194"/>
      <c r="W347" s="196"/>
      <c r="X347" s="248"/>
      <c r="Y347" s="194"/>
    </row>
    <row r="348" spans="1:25" ht="15">
      <c r="A348" s="194"/>
      <c r="B348" s="248"/>
      <c r="H348" s="194"/>
      <c r="P348" s="194"/>
      <c r="S348" s="194"/>
      <c r="T348" s="194"/>
      <c r="U348" s="194"/>
      <c r="V348" s="194"/>
      <c r="W348" s="196"/>
      <c r="X348" s="248"/>
      <c r="Y348" s="194"/>
    </row>
    <row r="349" spans="1:25" ht="15">
      <c r="A349" s="194"/>
      <c r="B349" s="248"/>
      <c r="H349" s="194"/>
      <c r="P349" s="194"/>
      <c r="S349" s="194"/>
      <c r="T349" s="194"/>
      <c r="U349" s="194"/>
      <c r="V349" s="194"/>
      <c r="W349" s="196"/>
      <c r="X349" s="248"/>
      <c r="Y349" s="194"/>
    </row>
    <row r="350" spans="1:25" ht="15">
      <c r="A350" s="194"/>
      <c r="B350" s="248"/>
      <c r="H350" s="194"/>
      <c r="P350" s="194"/>
      <c r="S350" s="194"/>
      <c r="T350" s="194"/>
      <c r="U350" s="194"/>
      <c r="V350" s="194"/>
      <c r="W350" s="196"/>
      <c r="X350" s="248"/>
      <c r="Y350" s="194"/>
    </row>
    <row r="351" spans="1:25" ht="15">
      <c r="A351" s="194"/>
      <c r="B351" s="248"/>
      <c r="H351" s="194"/>
      <c r="P351" s="194"/>
      <c r="S351" s="194"/>
      <c r="T351" s="194"/>
      <c r="U351" s="194"/>
      <c r="V351" s="194"/>
      <c r="W351" s="196"/>
      <c r="X351" s="248"/>
      <c r="Y351" s="194"/>
    </row>
    <row r="352" spans="1:25" ht="15">
      <c r="A352" s="194"/>
      <c r="B352" s="248"/>
      <c r="H352" s="194"/>
      <c r="P352" s="194"/>
      <c r="S352" s="194"/>
      <c r="T352" s="194"/>
      <c r="U352" s="194"/>
      <c r="V352" s="194"/>
      <c r="W352" s="196"/>
      <c r="X352" s="248"/>
      <c r="Y352" s="194"/>
    </row>
    <row r="353" spans="1:25" ht="15">
      <c r="A353" s="194"/>
      <c r="B353" s="248"/>
      <c r="H353" s="194"/>
      <c r="P353" s="194"/>
      <c r="S353" s="194"/>
      <c r="T353" s="194"/>
      <c r="U353" s="194"/>
      <c r="V353" s="194"/>
      <c r="W353" s="196"/>
      <c r="X353" s="248"/>
      <c r="Y353" s="194"/>
    </row>
    <row r="354" spans="1:25" ht="15">
      <c r="A354" s="194"/>
      <c r="B354" s="248"/>
      <c r="H354" s="194"/>
      <c r="P354" s="194"/>
      <c r="S354" s="194"/>
      <c r="T354" s="194"/>
      <c r="U354" s="194"/>
      <c r="V354" s="194"/>
      <c r="W354" s="196"/>
      <c r="X354" s="248"/>
      <c r="Y354" s="194"/>
    </row>
    <row r="355" spans="1:25" ht="15">
      <c r="A355" s="194"/>
      <c r="B355" s="248"/>
      <c r="H355" s="194"/>
      <c r="P355" s="194"/>
      <c r="S355" s="194"/>
      <c r="T355" s="194"/>
      <c r="U355" s="194"/>
      <c r="V355" s="194"/>
      <c r="W355" s="196"/>
      <c r="X355" s="248"/>
      <c r="Y355" s="194"/>
    </row>
    <row r="356" spans="1:25" ht="15">
      <c r="A356" s="194"/>
      <c r="B356" s="248"/>
      <c r="H356" s="194"/>
      <c r="P356" s="194"/>
      <c r="S356" s="194"/>
      <c r="T356" s="194"/>
      <c r="U356" s="194"/>
      <c r="V356" s="194"/>
      <c r="W356" s="196"/>
      <c r="X356" s="248"/>
      <c r="Y356" s="194"/>
    </row>
    <row r="357" spans="1:25" ht="15">
      <c r="A357" s="194"/>
      <c r="B357" s="248"/>
      <c r="H357" s="194"/>
      <c r="P357" s="194"/>
      <c r="S357" s="194"/>
      <c r="T357" s="194"/>
      <c r="U357" s="194"/>
      <c r="V357" s="194"/>
      <c r="W357" s="196"/>
      <c r="X357" s="248"/>
      <c r="Y357" s="194"/>
    </row>
    <row r="358" spans="1:25" ht="15">
      <c r="A358" s="194"/>
      <c r="B358" s="248"/>
      <c r="H358" s="194"/>
      <c r="P358" s="194"/>
      <c r="S358" s="194"/>
      <c r="T358" s="194"/>
      <c r="U358" s="194"/>
      <c r="V358" s="194"/>
      <c r="W358" s="196"/>
      <c r="X358" s="248"/>
      <c r="Y358" s="194"/>
    </row>
    <row r="359" spans="1:25" ht="15">
      <c r="A359" s="194"/>
      <c r="B359" s="248"/>
      <c r="H359" s="194"/>
      <c r="P359" s="194"/>
      <c r="S359" s="194"/>
      <c r="T359" s="194"/>
      <c r="U359" s="194"/>
      <c r="V359" s="194"/>
      <c r="W359" s="196"/>
      <c r="X359" s="248"/>
      <c r="Y359" s="194"/>
    </row>
    <row r="360" spans="1:25" ht="15">
      <c r="A360" s="194"/>
      <c r="B360" s="248"/>
      <c r="H360" s="194"/>
      <c r="P360" s="194"/>
      <c r="S360" s="194"/>
      <c r="T360" s="194"/>
      <c r="U360" s="194"/>
      <c r="V360" s="194"/>
      <c r="W360" s="196"/>
      <c r="X360" s="248"/>
      <c r="Y360" s="194"/>
    </row>
    <row r="361" spans="1:25" ht="15">
      <c r="A361" s="194"/>
      <c r="B361" s="248"/>
      <c r="H361" s="194"/>
      <c r="P361" s="194"/>
      <c r="S361" s="194"/>
      <c r="T361" s="194"/>
      <c r="U361" s="194"/>
      <c r="V361" s="194"/>
      <c r="W361" s="196"/>
      <c r="X361" s="248"/>
      <c r="Y361" s="194"/>
    </row>
    <row r="362" spans="1:25" ht="15">
      <c r="A362" s="194"/>
      <c r="B362" s="248"/>
      <c r="H362" s="194"/>
      <c r="P362" s="194"/>
      <c r="S362" s="194"/>
      <c r="T362" s="194"/>
      <c r="U362" s="194"/>
      <c r="V362" s="194"/>
      <c r="W362" s="196"/>
      <c r="X362" s="248"/>
      <c r="Y362" s="194"/>
    </row>
    <row r="363" spans="1:25" ht="15">
      <c r="A363" s="194"/>
      <c r="B363" s="248"/>
      <c r="H363" s="194"/>
      <c r="P363" s="194"/>
      <c r="S363" s="194"/>
      <c r="T363" s="194"/>
      <c r="U363" s="194"/>
      <c r="V363" s="194"/>
      <c r="W363" s="196"/>
      <c r="X363" s="248"/>
      <c r="Y363" s="194"/>
    </row>
    <row r="364" spans="1:25" ht="15">
      <c r="A364" s="194"/>
      <c r="B364" s="248"/>
      <c r="H364" s="194"/>
      <c r="P364" s="194"/>
      <c r="S364" s="194"/>
      <c r="T364" s="194"/>
      <c r="U364" s="194"/>
      <c r="V364" s="194"/>
      <c r="W364" s="196"/>
      <c r="X364" s="248"/>
      <c r="Y364" s="194"/>
    </row>
    <row r="365" spans="1:25" ht="15">
      <c r="A365" s="194"/>
      <c r="B365" s="248"/>
      <c r="H365" s="194"/>
      <c r="P365" s="194"/>
      <c r="S365" s="194"/>
      <c r="T365" s="194"/>
      <c r="U365" s="194"/>
      <c r="V365" s="194"/>
      <c r="W365" s="196"/>
      <c r="X365" s="248"/>
      <c r="Y365" s="194"/>
    </row>
    <row r="366" spans="1:25" ht="15">
      <c r="A366" s="194"/>
      <c r="B366" s="248"/>
      <c r="H366" s="194"/>
      <c r="P366" s="194"/>
      <c r="S366" s="194"/>
      <c r="T366" s="194"/>
      <c r="U366" s="194"/>
      <c r="V366" s="194"/>
      <c r="W366" s="196"/>
      <c r="X366" s="248"/>
      <c r="Y366" s="194"/>
    </row>
    <row r="367" spans="1:25" ht="15">
      <c r="A367" s="194"/>
      <c r="B367" s="248"/>
      <c r="H367" s="194"/>
      <c r="P367" s="194"/>
      <c r="S367" s="194"/>
      <c r="T367" s="194"/>
      <c r="U367" s="194"/>
      <c r="V367" s="194"/>
      <c r="W367" s="196"/>
      <c r="X367" s="248"/>
      <c r="Y367" s="194"/>
    </row>
    <row r="368" spans="1:25" ht="15">
      <c r="A368" s="194"/>
      <c r="B368" s="248"/>
      <c r="H368" s="194"/>
      <c r="P368" s="194"/>
      <c r="S368" s="194"/>
      <c r="T368" s="194"/>
      <c r="U368" s="194"/>
      <c r="V368" s="194"/>
      <c r="W368" s="196"/>
      <c r="X368" s="248"/>
      <c r="Y368" s="194"/>
    </row>
    <row r="369" spans="1:25" ht="15">
      <c r="A369" s="194"/>
      <c r="B369" s="248"/>
      <c r="H369" s="194"/>
      <c r="P369" s="194"/>
      <c r="S369" s="194"/>
      <c r="T369" s="194"/>
      <c r="U369" s="194"/>
      <c r="V369" s="194"/>
      <c r="W369" s="196"/>
      <c r="X369" s="248"/>
      <c r="Y369" s="194"/>
    </row>
    <row r="370" spans="1:25" ht="15">
      <c r="A370" s="194"/>
      <c r="B370" s="248"/>
      <c r="H370" s="194"/>
      <c r="P370" s="194"/>
      <c r="S370" s="194"/>
      <c r="T370" s="194"/>
      <c r="U370" s="194"/>
      <c r="V370" s="194"/>
      <c r="W370" s="196"/>
      <c r="X370" s="248"/>
      <c r="Y370" s="194"/>
    </row>
    <row r="371" spans="1:25" ht="15">
      <c r="A371" s="194"/>
      <c r="B371" s="248"/>
      <c r="H371" s="194"/>
      <c r="P371" s="194"/>
      <c r="S371" s="194"/>
      <c r="T371" s="194"/>
      <c r="U371" s="194"/>
      <c r="V371" s="194"/>
      <c r="W371" s="196"/>
      <c r="X371" s="248"/>
      <c r="Y371" s="194"/>
    </row>
    <row r="372" spans="1:25" ht="15">
      <c r="A372" s="194"/>
      <c r="B372" s="248"/>
      <c r="H372" s="194"/>
      <c r="P372" s="194"/>
      <c r="S372" s="194"/>
      <c r="T372" s="194"/>
      <c r="U372" s="194"/>
      <c r="V372" s="194"/>
      <c r="W372" s="196"/>
      <c r="X372" s="248"/>
      <c r="Y372" s="194"/>
    </row>
    <row r="373" spans="1:25" ht="15">
      <c r="A373" s="194"/>
      <c r="B373" s="248"/>
      <c r="H373" s="194"/>
      <c r="P373" s="194"/>
      <c r="S373" s="194"/>
      <c r="T373" s="194"/>
      <c r="U373" s="194"/>
      <c r="V373" s="194"/>
      <c r="W373" s="196"/>
      <c r="X373" s="248"/>
      <c r="Y373" s="194"/>
    </row>
    <row r="374" spans="1:25" ht="15">
      <c r="A374" s="194"/>
      <c r="B374" s="248"/>
      <c r="H374" s="194"/>
      <c r="P374" s="194"/>
      <c r="S374" s="194"/>
      <c r="T374" s="194"/>
      <c r="U374" s="194"/>
      <c r="V374" s="194"/>
      <c r="W374" s="196"/>
      <c r="X374" s="248"/>
      <c r="Y374" s="194"/>
    </row>
    <row r="375" spans="1:25" ht="15">
      <c r="A375" s="194"/>
      <c r="B375" s="248"/>
      <c r="H375" s="194"/>
      <c r="P375" s="194"/>
      <c r="S375" s="194"/>
      <c r="T375" s="194"/>
      <c r="U375" s="194"/>
      <c r="V375" s="194"/>
      <c r="W375" s="196"/>
      <c r="X375" s="248"/>
      <c r="Y375" s="194"/>
    </row>
    <row r="376" spans="1:25" ht="15">
      <c r="A376" s="194"/>
      <c r="B376" s="248"/>
      <c r="H376" s="194"/>
      <c r="P376" s="194"/>
      <c r="S376" s="194"/>
      <c r="T376" s="194"/>
      <c r="U376" s="194"/>
      <c r="V376" s="194"/>
      <c r="W376" s="196"/>
      <c r="X376" s="248"/>
      <c r="Y376" s="194"/>
    </row>
    <row r="377" spans="1:25" ht="15">
      <c r="A377" s="194"/>
      <c r="B377" s="248"/>
      <c r="H377" s="194"/>
      <c r="P377" s="194"/>
      <c r="S377" s="194"/>
      <c r="T377" s="194"/>
      <c r="U377" s="194"/>
      <c r="V377" s="194"/>
      <c r="W377" s="196"/>
      <c r="X377" s="248"/>
      <c r="Y377" s="194"/>
    </row>
    <row r="378" spans="1:25" ht="15">
      <c r="A378" s="194"/>
      <c r="B378" s="248"/>
      <c r="H378" s="194"/>
      <c r="P378" s="194"/>
      <c r="S378" s="194"/>
      <c r="T378" s="194"/>
      <c r="U378" s="194"/>
      <c r="V378" s="194"/>
      <c r="W378" s="196"/>
      <c r="X378" s="248"/>
      <c r="Y378" s="194"/>
    </row>
    <row r="379" spans="1:25" ht="15">
      <c r="A379" s="194"/>
      <c r="B379" s="248"/>
      <c r="H379" s="194"/>
      <c r="P379" s="194"/>
      <c r="S379" s="194"/>
      <c r="T379" s="194"/>
      <c r="U379" s="194"/>
      <c r="V379" s="194"/>
      <c r="W379" s="196"/>
      <c r="X379" s="248"/>
      <c r="Y379" s="194"/>
    </row>
    <row r="380" spans="1:25" ht="15">
      <c r="A380" s="194"/>
      <c r="B380" s="248"/>
      <c r="H380" s="194"/>
      <c r="P380" s="194"/>
      <c r="S380" s="194"/>
      <c r="T380" s="194"/>
      <c r="U380" s="194"/>
      <c r="V380" s="194"/>
      <c r="W380" s="196"/>
      <c r="X380" s="248"/>
      <c r="Y380" s="194"/>
    </row>
    <row r="381" spans="1:25" ht="15">
      <c r="A381" s="194"/>
      <c r="B381" s="248"/>
      <c r="H381" s="194"/>
      <c r="P381" s="194"/>
      <c r="S381" s="194"/>
      <c r="T381" s="194"/>
      <c r="U381" s="194"/>
      <c r="V381" s="194"/>
      <c r="W381" s="196"/>
      <c r="X381" s="248"/>
      <c r="Y381" s="194"/>
    </row>
    <row r="382" spans="1:25" ht="15">
      <c r="A382" s="194"/>
      <c r="B382" s="248"/>
      <c r="H382" s="194"/>
      <c r="P382" s="194"/>
      <c r="S382" s="194"/>
      <c r="T382" s="194"/>
      <c r="U382" s="194"/>
      <c r="V382" s="194"/>
      <c r="W382" s="196"/>
      <c r="X382" s="248"/>
      <c r="Y382" s="194"/>
    </row>
    <row r="383" spans="1:25" ht="15">
      <c r="A383" s="194"/>
      <c r="B383" s="248"/>
      <c r="H383" s="194"/>
      <c r="P383" s="194"/>
      <c r="S383" s="194"/>
      <c r="T383" s="194"/>
      <c r="U383" s="194"/>
      <c r="V383" s="194"/>
      <c r="W383" s="196"/>
      <c r="X383" s="248"/>
      <c r="Y383" s="194"/>
    </row>
    <row r="384" spans="1:25" ht="15">
      <c r="A384" s="194"/>
      <c r="B384" s="248"/>
      <c r="H384" s="194"/>
      <c r="P384" s="194"/>
      <c r="S384" s="194"/>
      <c r="T384" s="194"/>
      <c r="U384" s="194"/>
      <c r="V384" s="194"/>
      <c r="W384" s="196"/>
      <c r="X384" s="248"/>
      <c r="Y384" s="194"/>
    </row>
    <row r="385" spans="1:25" ht="15">
      <c r="A385" s="194"/>
      <c r="B385" s="248"/>
      <c r="H385" s="194"/>
      <c r="P385" s="194"/>
      <c r="S385" s="194"/>
      <c r="T385" s="194"/>
      <c r="U385" s="194"/>
      <c r="V385" s="194"/>
      <c r="W385" s="196"/>
      <c r="X385" s="248"/>
      <c r="Y385" s="194"/>
    </row>
    <row r="386" spans="1:25" ht="15">
      <c r="A386" s="194"/>
      <c r="B386" s="248"/>
      <c r="H386" s="194"/>
      <c r="P386" s="194"/>
      <c r="S386" s="194"/>
      <c r="T386" s="194"/>
      <c r="U386" s="194"/>
      <c r="V386" s="194"/>
      <c r="W386" s="196"/>
      <c r="X386" s="248"/>
      <c r="Y386" s="194"/>
    </row>
    <row r="387" spans="1:25" ht="15">
      <c r="A387" s="194"/>
      <c r="B387" s="248"/>
      <c r="H387" s="194"/>
      <c r="P387" s="194"/>
      <c r="S387" s="194"/>
      <c r="T387" s="194"/>
      <c r="U387" s="194"/>
      <c r="V387" s="194"/>
      <c r="W387" s="196"/>
      <c r="X387" s="248"/>
      <c r="Y387" s="194"/>
    </row>
    <row r="388" spans="1:25" ht="15">
      <c r="A388" s="194"/>
      <c r="B388" s="248"/>
      <c r="H388" s="194"/>
      <c r="P388" s="194"/>
      <c r="S388" s="194"/>
      <c r="T388" s="194"/>
      <c r="U388" s="194"/>
      <c r="V388" s="194"/>
      <c r="W388" s="196"/>
      <c r="X388" s="248"/>
      <c r="Y388" s="194"/>
    </row>
    <row r="389" spans="1:25" ht="15">
      <c r="A389" s="194"/>
      <c r="B389" s="248"/>
      <c r="H389" s="194"/>
      <c r="P389" s="194"/>
      <c r="S389" s="194"/>
      <c r="T389" s="194"/>
      <c r="U389" s="194"/>
      <c r="V389" s="194"/>
      <c r="W389" s="196"/>
      <c r="X389" s="248"/>
      <c r="Y389" s="194"/>
    </row>
    <row r="390" spans="1:25" ht="15">
      <c r="A390" s="194"/>
      <c r="B390" s="248"/>
      <c r="H390" s="194"/>
      <c r="P390" s="194"/>
      <c r="S390" s="194"/>
      <c r="T390" s="194"/>
      <c r="U390" s="194"/>
      <c r="V390" s="194"/>
      <c r="W390" s="196"/>
      <c r="X390" s="248"/>
      <c r="Y390" s="194"/>
    </row>
    <row r="391" spans="1:25" ht="15">
      <c r="A391" s="194"/>
      <c r="B391" s="248"/>
      <c r="H391" s="194"/>
      <c r="P391" s="194"/>
      <c r="S391" s="194"/>
      <c r="T391" s="194"/>
      <c r="U391" s="194"/>
      <c r="V391" s="194"/>
      <c r="W391" s="196"/>
      <c r="X391" s="248"/>
      <c r="Y391" s="194"/>
    </row>
    <row r="392" spans="1:25" ht="15">
      <c r="A392" s="194"/>
      <c r="B392" s="248"/>
      <c r="H392" s="194"/>
      <c r="P392" s="194"/>
      <c r="S392" s="194"/>
      <c r="T392" s="194"/>
      <c r="U392" s="194"/>
      <c r="V392" s="194"/>
      <c r="W392" s="196"/>
      <c r="X392" s="248"/>
      <c r="Y392" s="194"/>
    </row>
    <row r="393" spans="1:25" ht="15">
      <c r="A393" s="194"/>
      <c r="B393" s="248"/>
      <c r="H393" s="194"/>
      <c r="P393" s="194"/>
      <c r="S393" s="194"/>
      <c r="T393" s="194"/>
      <c r="U393" s="194"/>
      <c r="V393" s="194"/>
      <c r="W393" s="196"/>
      <c r="X393" s="248"/>
      <c r="Y393" s="194"/>
    </row>
    <row r="394" spans="1:25" ht="15">
      <c r="A394" s="194"/>
      <c r="B394" s="248"/>
      <c r="H394" s="194"/>
      <c r="P394" s="194"/>
      <c r="S394" s="194"/>
      <c r="T394" s="194"/>
      <c r="U394" s="194"/>
      <c r="V394" s="194"/>
      <c r="W394" s="196"/>
      <c r="X394" s="248"/>
      <c r="Y394" s="194"/>
    </row>
    <row r="395" spans="1:25" ht="15">
      <c r="A395" s="194"/>
      <c r="B395" s="248"/>
      <c r="H395" s="194"/>
      <c r="P395" s="194"/>
      <c r="S395" s="194"/>
      <c r="T395" s="194"/>
      <c r="U395" s="194"/>
      <c r="V395" s="194"/>
      <c r="W395" s="196"/>
      <c r="X395" s="248"/>
      <c r="Y395" s="194"/>
    </row>
    <row r="396" spans="1:25" ht="15">
      <c r="A396" s="194"/>
      <c r="B396" s="248"/>
      <c r="H396" s="194"/>
      <c r="P396" s="194"/>
      <c r="S396" s="194"/>
      <c r="T396" s="194"/>
      <c r="U396" s="194"/>
      <c r="V396" s="194"/>
      <c r="W396" s="196"/>
      <c r="X396" s="248"/>
      <c r="Y396" s="194"/>
    </row>
    <row r="397" spans="1:25" ht="15">
      <c r="A397" s="194"/>
      <c r="B397" s="248"/>
      <c r="H397" s="194"/>
      <c r="P397" s="194"/>
      <c r="S397" s="194"/>
      <c r="T397" s="194"/>
      <c r="U397" s="194"/>
      <c r="V397" s="194"/>
      <c r="W397" s="196"/>
      <c r="X397" s="248"/>
      <c r="Y397" s="194"/>
    </row>
    <row r="398" spans="1:25" ht="15">
      <c r="A398" s="194"/>
      <c r="B398" s="248"/>
      <c r="H398" s="194"/>
      <c r="P398" s="194"/>
      <c r="S398" s="194"/>
      <c r="T398" s="194"/>
      <c r="U398" s="194"/>
      <c r="V398" s="194"/>
      <c r="W398" s="196"/>
      <c r="X398" s="248"/>
      <c r="Y398" s="194"/>
    </row>
    <row r="399" spans="1:25" ht="15">
      <c r="A399" s="194"/>
      <c r="B399" s="248"/>
      <c r="H399" s="194"/>
      <c r="P399" s="194"/>
      <c r="S399" s="194"/>
      <c r="T399" s="194"/>
      <c r="U399" s="194"/>
      <c r="V399" s="194"/>
      <c r="W399" s="196"/>
      <c r="X399" s="248"/>
      <c r="Y399" s="194"/>
    </row>
    <row r="400" spans="1:25" ht="15">
      <c r="A400" s="194"/>
      <c r="B400" s="248"/>
      <c r="H400" s="194"/>
      <c r="P400" s="194"/>
      <c r="S400" s="194"/>
      <c r="T400" s="194"/>
      <c r="U400" s="194"/>
      <c r="V400" s="194"/>
      <c r="W400" s="196"/>
      <c r="X400" s="248"/>
      <c r="Y400" s="194"/>
    </row>
    <row r="401" spans="1:25" ht="15">
      <c r="A401" s="194"/>
      <c r="B401" s="248"/>
      <c r="H401" s="194"/>
      <c r="P401" s="194"/>
      <c r="S401" s="194"/>
      <c r="T401" s="194"/>
      <c r="U401" s="194"/>
      <c r="V401" s="194"/>
      <c r="W401" s="196"/>
      <c r="X401" s="248"/>
      <c r="Y401" s="194"/>
    </row>
    <row r="402" spans="1:25" ht="15">
      <c r="A402" s="194"/>
      <c r="B402" s="248"/>
      <c r="H402" s="194"/>
      <c r="P402" s="194"/>
      <c r="S402" s="194"/>
      <c r="T402" s="194"/>
      <c r="U402" s="194"/>
      <c r="V402" s="194"/>
      <c r="W402" s="196"/>
      <c r="X402" s="248"/>
      <c r="Y402" s="194"/>
    </row>
    <row r="403" spans="1:25" ht="15">
      <c r="A403" s="194"/>
      <c r="B403" s="248"/>
      <c r="H403" s="194"/>
      <c r="P403" s="194"/>
      <c r="S403" s="194"/>
      <c r="T403" s="194"/>
      <c r="U403" s="194"/>
      <c r="V403" s="194"/>
      <c r="W403" s="196"/>
      <c r="X403" s="248"/>
      <c r="Y403" s="194"/>
    </row>
    <row r="404" spans="1:25" ht="15">
      <c r="A404" s="194"/>
      <c r="B404" s="248"/>
      <c r="H404" s="194"/>
      <c r="P404" s="194"/>
      <c r="S404" s="194"/>
      <c r="T404" s="194"/>
      <c r="U404" s="194"/>
      <c r="V404" s="194"/>
      <c r="W404" s="196"/>
      <c r="X404" s="248"/>
      <c r="Y404" s="194"/>
    </row>
    <row r="405" spans="1:25" ht="15">
      <c r="A405" s="194"/>
      <c r="B405" s="248"/>
      <c r="H405" s="194"/>
      <c r="P405" s="194"/>
      <c r="S405" s="194"/>
      <c r="T405" s="194"/>
      <c r="U405" s="194"/>
      <c r="V405" s="194"/>
      <c r="W405" s="196"/>
      <c r="X405" s="248"/>
      <c r="Y405" s="194"/>
    </row>
    <row r="406" spans="1:25" ht="15">
      <c r="A406" s="194"/>
      <c r="B406" s="248"/>
      <c r="H406" s="194"/>
      <c r="P406" s="194"/>
      <c r="S406" s="194"/>
      <c r="T406" s="194"/>
      <c r="U406" s="194"/>
      <c r="V406" s="194"/>
      <c r="W406" s="196"/>
      <c r="X406" s="248"/>
      <c r="Y406" s="194"/>
    </row>
    <row r="407" spans="1:25" ht="15">
      <c r="A407" s="194"/>
      <c r="B407" s="248"/>
      <c r="H407" s="194"/>
      <c r="P407" s="194"/>
      <c r="S407" s="194"/>
      <c r="T407" s="194"/>
      <c r="U407" s="194"/>
      <c r="V407" s="194"/>
      <c r="W407" s="196"/>
      <c r="X407" s="248"/>
      <c r="Y407" s="194"/>
    </row>
    <row r="408" spans="1:25" ht="15">
      <c r="A408" s="194"/>
      <c r="B408" s="248"/>
      <c r="H408" s="194"/>
      <c r="P408" s="194"/>
      <c r="S408" s="194"/>
      <c r="T408" s="194"/>
      <c r="U408" s="194"/>
      <c r="V408" s="194"/>
      <c r="W408" s="196"/>
      <c r="X408" s="248"/>
      <c r="Y408" s="194"/>
    </row>
    <row r="409" spans="1:25" ht="15">
      <c r="A409" s="194"/>
      <c r="B409" s="248"/>
      <c r="H409" s="194"/>
      <c r="P409" s="194"/>
      <c r="S409" s="194"/>
      <c r="T409" s="194"/>
      <c r="U409" s="194"/>
      <c r="V409" s="194"/>
      <c r="W409" s="196"/>
      <c r="X409" s="248"/>
      <c r="Y409" s="194"/>
    </row>
    <row r="410" spans="1:25" ht="15">
      <c r="A410" s="194"/>
      <c r="B410" s="248"/>
      <c r="H410" s="194"/>
      <c r="P410" s="194"/>
      <c r="S410" s="194"/>
      <c r="T410" s="194"/>
      <c r="U410" s="194"/>
      <c r="V410" s="194"/>
      <c r="W410" s="196"/>
      <c r="X410" s="248"/>
      <c r="Y410" s="194"/>
    </row>
    <row r="411" spans="1:25" ht="15">
      <c r="A411" s="194"/>
      <c r="B411" s="248"/>
      <c r="H411" s="194"/>
      <c r="P411" s="194"/>
      <c r="S411" s="194"/>
      <c r="T411" s="194"/>
      <c r="U411" s="194"/>
      <c r="V411" s="194"/>
      <c r="W411" s="196"/>
      <c r="X411" s="248"/>
      <c r="Y411" s="194"/>
    </row>
    <row r="412" spans="1:25" ht="15">
      <c r="A412" s="194"/>
      <c r="B412" s="248"/>
      <c r="H412" s="194"/>
      <c r="P412" s="194"/>
      <c r="S412" s="194"/>
      <c r="T412" s="194"/>
      <c r="U412" s="194"/>
      <c r="V412" s="194"/>
      <c r="W412" s="196"/>
      <c r="X412" s="248"/>
      <c r="Y412" s="194"/>
    </row>
    <row r="413" spans="1:25" ht="15">
      <c r="A413" s="194"/>
      <c r="B413" s="248"/>
      <c r="H413" s="194"/>
      <c r="P413" s="194"/>
      <c r="S413" s="194"/>
      <c r="T413" s="194"/>
      <c r="U413" s="194"/>
      <c r="V413" s="194"/>
      <c r="W413" s="196"/>
      <c r="X413" s="248"/>
      <c r="Y413" s="194"/>
    </row>
    <row r="414" spans="1:25" ht="15">
      <c r="A414" s="194"/>
      <c r="B414" s="248"/>
      <c r="H414" s="194"/>
      <c r="P414" s="194"/>
      <c r="S414" s="194"/>
      <c r="T414" s="194"/>
      <c r="U414" s="194"/>
      <c r="V414" s="194"/>
      <c r="W414" s="196"/>
      <c r="X414" s="248"/>
      <c r="Y414" s="194"/>
    </row>
    <row r="415" spans="1:25" ht="15">
      <c r="A415" s="194"/>
      <c r="B415" s="248"/>
      <c r="H415" s="194"/>
      <c r="P415" s="194"/>
      <c r="S415" s="194"/>
      <c r="T415" s="194"/>
      <c r="U415" s="194"/>
      <c r="V415" s="194"/>
      <c r="W415" s="196"/>
      <c r="X415" s="248"/>
      <c r="Y415" s="194"/>
    </row>
    <row r="416" spans="1:25" ht="15">
      <c r="A416" s="194"/>
      <c r="B416" s="248"/>
      <c r="H416" s="194"/>
      <c r="P416" s="194"/>
      <c r="S416" s="194"/>
      <c r="T416" s="194"/>
      <c r="U416" s="194"/>
      <c r="V416" s="194"/>
      <c r="W416" s="196"/>
      <c r="X416" s="248"/>
      <c r="Y416" s="194"/>
    </row>
    <row r="417" spans="1:25" ht="15">
      <c r="A417" s="194"/>
      <c r="B417" s="248"/>
      <c r="H417" s="194"/>
      <c r="P417" s="194"/>
      <c r="S417" s="194"/>
      <c r="T417" s="194"/>
      <c r="U417" s="194"/>
      <c r="V417" s="194"/>
      <c r="W417" s="196"/>
      <c r="X417" s="248"/>
      <c r="Y417" s="194"/>
    </row>
    <row r="418" spans="1:25" ht="15">
      <c r="A418" s="194"/>
      <c r="B418" s="248"/>
      <c r="H418" s="194"/>
      <c r="P418" s="194"/>
      <c r="S418" s="194"/>
      <c r="T418" s="194"/>
      <c r="U418" s="194"/>
      <c r="V418" s="194"/>
      <c r="W418" s="196"/>
      <c r="X418" s="248"/>
      <c r="Y418" s="194"/>
    </row>
    <row r="419" spans="1:25" ht="15">
      <c r="A419" s="194"/>
      <c r="B419" s="248"/>
      <c r="H419" s="194"/>
      <c r="P419" s="194"/>
      <c r="S419" s="194"/>
      <c r="T419" s="194"/>
      <c r="U419" s="194"/>
      <c r="V419" s="194"/>
      <c r="W419" s="196"/>
      <c r="X419" s="248"/>
      <c r="Y419" s="194"/>
    </row>
    <row r="420" spans="1:25" ht="15">
      <c r="A420" s="194"/>
      <c r="B420" s="248"/>
      <c r="H420" s="194"/>
      <c r="P420" s="194"/>
      <c r="S420" s="194"/>
      <c r="T420" s="194"/>
      <c r="U420" s="194"/>
      <c r="V420" s="194"/>
      <c r="W420" s="196"/>
      <c r="X420" s="248"/>
      <c r="Y420" s="194"/>
    </row>
    <row r="421" spans="1:25" ht="15">
      <c r="A421" s="194"/>
      <c r="B421" s="248"/>
      <c r="H421" s="194"/>
      <c r="P421" s="194"/>
      <c r="S421" s="194"/>
      <c r="T421" s="194"/>
      <c r="U421" s="194"/>
      <c r="V421" s="194"/>
      <c r="W421" s="196"/>
      <c r="X421" s="248"/>
      <c r="Y421" s="194"/>
    </row>
    <row r="422" spans="1:25" ht="15">
      <c r="A422" s="194"/>
      <c r="B422" s="248"/>
      <c r="H422" s="194"/>
      <c r="P422" s="194"/>
      <c r="S422" s="194"/>
      <c r="T422" s="194"/>
      <c r="U422" s="194"/>
      <c r="V422" s="194"/>
      <c r="W422" s="196"/>
      <c r="X422" s="248"/>
      <c r="Y422" s="194"/>
    </row>
    <row r="423" spans="1:25" ht="15">
      <c r="A423" s="194"/>
      <c r="B423" s="248"/>
      <c r="H423" s="194"/>
      <c r="P423" s="194"/>
      <c r="S423" s="194"/>
      <c r="T423" s="194"/>
      <c r="U423" s="194"/>
      <c r="V423" s="194"/>
      <c r="W423" s="196"/>
      <c r="X423" s="248"/>
      <c r="Y423" s="194"/>
    </row>
    <row r="424" spans="1:25" ht="15">
      <c r="A424" s="194"/>
      <c r="B424" s="248"/>
      <c r="H424" s="194"/>
      <c r="P424" s="194"/>
      <c r="S424" s="194"/>
      <c r="T424" s="194"/>
      <c r="U424" s="194"/>
      <c r="V424" s="194"/>
      <c r="W424" s="196"/>
      <c r="X424" s="248"/>
      <c r="Y424" s="194"/>
    </row>
    <row r="425" spans="1:25" ht="15">
      <c r="A425" s="194"/>
      <c r="B425" s="248"/>
      <c r="H425" s="194"/>
      <c r="P425" s="194"/>
      <c r="S425" s="194"/>
      <c r="T425" s="194"/>
      <c r="U425" s="194"/>
      <c r="V425" s="194"/>
      <c r="W425" s="196"/>
      <c r="X425" s="248"/>
      <c r="Y425" s="194"/>
    </row>
    <row r="426" spans="1:25" ht="15">
      <c r="A426" s="194"/>
      <c r="B426" s="248"/>
      <c r="H426" s="194"/>
      <c r="P426" s="194"/>
      <c r="S426" s="194"/>
      <c r="T426" s="194"/>
      <c r="U426" s="194"/>
      <c r="V426" s="194"/>
      <c r="W426" s="196"/>
      <c r="X426" s="248"/>
      <c r="Y426" s="194"/>
    </row>
    <row r="427" spans="1:25" ht="15">
      <c r="A427" s="194"/>
      <c r="B427" s="248"/>
      <c r="H427" s="194"/>
      <c r="P427" s="194"/>
      <c r="S427" s="194"/>
      <c r="T427" s="194"/>
      <c r="U427" s="194"/>
      <c r="V427" s="194"/>
      <c r="W427" s="196"/>
      <c r="X427" s="248"/>
      <c r="Y427" s="194"/>
    </row>
    <row r="428" spans="1:25" ht="15">
      <c r="A428" s="194"/>
      <c r="B428" s="248"/>
      <c r="H428" s="194"/>
      <c r="P428" s="194"/>
      <c r="S428" s="194"/>
      <c r="T428" s="194"/>
      <c r="U428" s="194"/>
      <c r="V428" s="194"/>
      <c r="W428" s="196"/>
      <c r="X428" s="248"/>
      <c r="Y428" s="194"/>
    </row>
    <row r="429" spans="1:25" ht="15">
      <c r="A429" s="194"/>
      <c r="B429" s="248"/>
      <c r="H429" s="194"/>
      <c r="P429" s="194"/>
      <c r="S429" s="194"/>
      <c r="T429" s="194"/>
      <c r="U429" s="194"/>
      <c r="V429" s="194"/>
      <c r="W429" s="196"/>
      <c r="X429" s="248"/>
      <c r="Y429" s="194"/>
    </row>
    <row r="430" spans="1:25" ht="15">
      <c r="A430" s="194"/>
      <c r="B430" s="248"/>
      <c r="H430" s="194"/>
      <c r="P430" s="194"/>
      <c r="S430" s="194"/>
      <c r="T430" s="194"/>
      <c r="U430" s="194"/>
      <c r="V430" s="194"/>
      <c r="W430" s="196"/>
      <c r="X430" s="248"/>
      <c r="Y430" s="194"/>
    </row>
    <row r="431" spans="1:25" ht="15">
      <c r="A431" s="194"/>
      <c r="B431" s="248"/>
      <c r="H431" s="194"/>
      <c r="P431" s="194"/>
      <c r="S431" s="194"/>
      <c r="T431" s="194"/>
      <c r="U431" s="194"/>
      <c r="V431" s="194"/>
      <c r="W431" s="196"/>
      <c r="X431" s="248"/>
      <c r="Y431" s="194"/>
    </row>
    <row r="432" spans="1:25" ht="15">
      <c r="A432" s="194"/>
      <c r="B432" s="248"/>
      <c r="H432" s="194"/>
      <c r="P432" s="194"/>
      <c r="S432" s="194"/>
      <c r="T432" s="194"/>
      <c r="U432" s="194"/>
      <c r="V432" s="194"/>
      <c r="W432" s="196"/>
      <c r="X432" s="248"/>
      <c r="Y432" s="194"/>
    </row>
    <row r="433" spans="1:25" ht="15">
      <c r="A433" s="194"/>
      <c r="B433" s="248"/>
      <c r="H433" s="194"/>
      <c r="P433" s="194"/>
      <c r="S433" s="194"/>
      <c r="T433" s="194"/>
      <c r="U433" s="194"/>
      <c r="V433" s="194"/>
      <c r="W433" s="196"/>
      <c r="X433" s="248"/>
      <c r="Y433" s="194"/>
    </row>
    <row r="434" spans="1:25" ht="15">
      <c r="A434" s="194"/>
      <c r="B434" s="248"/>
      <c r="H434" s="194"/>
      <c r="P434" s="194"/>
      <c r="S434" s="194"/>
      <c r="T434" s="194"/>
      <c r="U434" s="194"/>
      <c r="V434" s="194"/>
      <c r="W434" s="196"/>
      <c r="X434" s="248"/>
      <c r="Y434" s="194"/>
    </row>
    <row r="435" spans="1:25" ht="15">
      <c r="A435" s="194"/>
      <c r="B435" s="248"/>
      <c r="H435" s="194"/>
      <c r="P435" s="194"/>
      <c r="S435" s="194"/>
      <c r="T435" s="194"/>
      <c r="U435" s="194"/>
      <c r="V435" s="194"/>
      <c r="W435" s="196"/>
      <c r="X435" s="248"/>
      <c r="Y435" s="194"/>
    </row>
    <row r="436" spans="1:25" ht="15">
      <c r="A436" s="194"/>
      <c r="B436" s="248"/>
      <c r="H436" s="194"/>
      <c r="P436" s="194"/>
      <c r="S436" s="194"/>
      <c r="T436" s="194"/>
      <c r="U436" s="194"/>
      <c r="V436" s="194"/>
      <c r="W436" s="196"/>
      <c r="X436" s="248"/>
      <c r="Y436" s="194"/>
    </row>
    <row r="437" spans="1:25" ht="15">
      <c r="A437" s="194"/>
      <c r="B437" s="248"/>
      <c r="H437" s="194"/>
      <c r="P437" s="194"/>
      <c r="S437" s="194"/>
      <c r="T437" s="194"/>
      <c r="U437" s="194"/>
      <c r="V437" s="194"/>
      <c r="W437" s="196"/>
      <c r="X437" s="248"/>
      <c r="Y437" s="194"/>
    </row>
    <row r="438" spans="1:25" ht="15">
      <c r="A438" s="194"/>
      <c r="B438" s="248"/>
      <c r="H438" s="194"/>
      <c r="P438" s="194"/>
      <c r="S438" s="194"/>
      <c r="T438" s="194"/>
      <c r="U438" s="194"/>
      <c r="V438" s="194"/>
      <c r="W438" s="196"/>
      <c r="X438" s="248"/>
      <c r="Y438" s="194"/>
    </row>
    <row r="439" spans="1:25" ht="15">
      <c r="A439" s="194"/>
      <c r="B439" s="248"/>
      <c r="H439" s="194"/>
      <c r="P439" s="194"/>
      <c r="S439" s="194"/>
      <c r="T439" s="194"/>
      <c r="U439" s="194"/>
      <c r="V439" s="194"/>
      <c r="W439" s="196"/>
      <c r="X439" s="248"/>
      <c r="Y439" s="194"/>
    </row>
    <row r="440" spans="1:25" ht="15">
      <c r="A440" s="194"/>
      <c r="B440" s="248"/>
      <c r="H440" s="194"/>
      <c r="P440" s="194"/>
      <c r="S440" s="194"/>
      <c r="T440" s="194"/>
      <c r="U440" s="194"/>
      <c r="V440" s="194"/>
      <c r="W440" s="196"/>
      <c r="X440" s="248"/>
      <c r="Y440" s="194"/>
    </row>
    <row r="441" spans="1:25" ht="15">
      <c r="A441" s="194"/>
      <c r="B441" s="248"/>
      <c r="H441" s="194"/>
      <c r="P441" s="194"/>
      <c r="S441" s="194"/>
      <c r="T441" s="194"/>
      <c r="U441" s="194"/>
      <c r="V441" s="194"/>
      <c r="W441" s="196"/>
      <c r="X441" s="248"/>
      <c r="Y441" s="194"/>
    </row>
    <row r="442" spans="1:25" ht="15">
      <c r="A442" s="194"/>
      <c r="B442" s="248"/>
      <c r="H442" s="194"/>
      <c r="P442" s="194"/>
      <c r="S442" s="194"/>
      <c r="T442" s="194"/>
      <c r="U442" s="194"/>
      <c r="V442" s="194"/>
      <c r="W442" s="196"/>
      <c r="X442" s="248"/>
      <c r="Y442" s="194"/>
    </row>
    <row r="443" spans="1:25" ht="15">
      <c r="A443" s="194"/>
      <c r="B443" s="248"/>
      <c r="H443" s="194"/>
      <c r="P443" s="194"/>
      <c r="S443" s="194"/>
      <c r="T443" s="194"/>
      <c r="U443" s="194"/>
      <c r="V443" s="194"/>
      <c r="W443" s="196"/>
      <c r="X443" s="248"/>
      <c r="Y443" s="194"/>
    </row>
    <row r="444" spans="1:25" ht="15">
      <c r="A444" s="194"/>
      <c r="B444" s="248"/>
      <c r="H444" s="194"/>
      <c r="P444" s="194"/>
      <c r="S444" s="194"/>
      <c r="T444" s="194"/>
      <c r="U444" s="194"/>
      <c r="V444" s="194"/>
      <c r="W444" s="196"/>
      <c r="X444" s="248"/>
      <c r="Y444" s="194"/>
    </row>
    <row r="445" spans="1:25" ht="15">
      <c r="A445" s="194"/>
      <c r="B445" s="248"/>
      <c r="H445" s="194"/>
      <c r="P445" s="194"/>
      <c r="S445" s="194"/>
      <c r="T445" s="194"/>
      <c r="U445" s="194"/>
      <c r="V445" s="194"/>
      <c r="W445" s="196"/>
      <c r="X445" s="248"/>
      <c r="Y445" s="194"/>
    </row>
    <row r="446" spans="1:25" ht="15">
      <c r="A446" s="194"/>
      <c r="B446" s="248"/>
      <c r="H446" s="194"/>
      <c r="P446" s="194"/>
      <c r="S446" s="194"/>
      <c r="T446" s="194"/>
      <c r="U446" s="194"/>
      <c r="V446" s="194"/>
      <c r="W446" s="196"/>
      <c r="X446" s="248"/>
      <c r="Y446" s="194"/>
    </row>
    <row r="447" spans="1:25" ht="15">
      <c r="A447" s="194"/>
      <c r="B447" s="248"/>
      <c r="H447" s="194"/>
      <c r="P447" s="194"/>
      <c r="S447" s="194"/>
      <c r="T447" s="194"/>
      <c r="U447" s="194"/>
      <c r="V447" s="194"/>
      <c r="W447" s="196"/>
      <c r="X447" s="248"/>
      <c r="Y447" s="194"/>
    </row>
    <row r="448" spans="1:25" ht="15">
      <c r="A448" s="194"/>
      <c r="B448" s="248"/>
      <c r="H448" s="194"/>
      <c r="P448" s="194"/>
      <c r="S448" s="194"/>
      <c r="T448" s="194"/>
      <c r="U448" s="194"/>
      <c r="V448" s="194"/>
      <c r="W448" s="196"/>
      <c r="X448" s="248"/>
      <c r="Y448" s="194"/>
    </row>
    <row r="449" spans="1:25" ht="15">
      <c r="A449" s="194"/>
      <c r="B449" s="248"/>
      <c r="H449" s="194"/>
      <c r="P449" s="194"/>
      <c r="S449" s="194"/>
      <c r="T449" s="194"/>
      <c r="U449" s="194"/>
      <c r="V449" s="194"/>
      <c r="W449" s="196"/>
      <c r="X449" s="248"/>
      <c r="Y449" s="194"/>
    </row>
    <row r="450" spans="1:25" ht="15">
      <c r="A450" s="194"/>
      <c r="B450" s="248"/>
      <c r="H450" s="194"/>
      <c r="P450" s="194"/>
      <c r="S450" s="194"/>
      <c r="T450" s="194"/>
      <c r="U450" s="194"/>
      <c r="V450" s="194"/>
      <c r="W450" s="196"/>
      <c r="X450" s="248"/>
      <c r="Y450" s="194"/>
    </row>
    <row r="451" spans="1:25" ht="15">
      <c r="A451" s="194"/>
      <c r="B451" s="248"/>
      <c r="H451" s="194"/>
      <c r="P451" s="194"/>
      <c r="S451" s="194"/>
      <c r="T451" s="194"/>
      <c r="U451" s="194"/>
      <c r="V451" s="194"/>
      <c r="W451" s="196"/>
      <c r="X451" s="248"/>
      <c r="Y451" s="194"/>
    </row>
    <row r="452" spans="1:25" ht="15">
      <c r="A452" s="194"/>
      <c r="B452" s="248"/>
      <c r="H452" s="194"/>
      <c r="P452" s="194"/>
      <c r="S452" s="194"/>
      <c r="T452" s="194"/>
      <c r="U452" s="194"/>
      <c r="V452" s="194"/>
      <c r="W452" s="196"/>
      <c r="X452" s="248"/>
      <c r="Y452" s="194"/>
    </row>
    <row r="453" spans="1:25" ht="15">
      <c r="A453" s="194"/>
      <c r="B453" s="248"/>
      <c r="H453" s="194"/>
      <c r="P453" s="194"/>
      <c r="S453" s="194"/>
      <c r="T453" s="194"/>
      <c r="U453" s="194"/>
      <c r="V453" s="194"/>
      <c r="W453" s="196"/>
      <c r="X453" s="248"/>
      <c r="Y453" s="194"/>
    </row>
    <row r="454" spans="1:25" ht="15">
      <c r="A454" s="194"/>
      <c r="B454" s="248"/>
      <c r="H454" s="194"/>
      <c r="P454" s="194"/>
      <c r="S454" s="194"/>
      <c r="T454" s="194"/>
      <c r="U454" s="194"/>
      <c r="V454" s="194"/>
      <c r="W454" s="196"/>
      <c r="X454" s="248"/>
      <c r="Y454" s="194"/>
    </row>
    <row r="455" spans="1:25" ht="15">
      <c r="A455" s="194"/>
      <c r="B455" s="248"/>
      <c r="H455" s="194"/>
      <c r="P455" s="194"/>
      <c r="S455" s="194"/>
      <c r="T455" s="194"/>
      <c r="U455" s="194"/>
      <c r="V455" s="194"/>
      <c r="W455" s="196"/>
      <c r="X455" s="248"/>
      <c r="Y455" s="194"/>
    </row>
    <row r="456" spans="1:25" ht="15">
      <c r="A456" s="194"/>
      <c r="B456" s="248"/>
      <c r="H456" s="194"/>
      <c r="P456" s="194"/>
      <c r="S456" s="194"/>
      <c r="T456" s="194"/>
      <c r="U456" s="194"/>
      <c r="V456" s="194"/>
      <c r="W456" s="196"/>
      <c r="X456" s="248"/>
      <c r="Y456" s="194"/>
    </row>
    <row r="457" spans="1:25" ht="15">
      <c r="A457" s="194"/>
      <c r="B457" s="248"/>
      <c r="H457" s="194"/>
      <c r="P457" s="194"/>
      <c r="S457" s="194"/>
      <c r="T457" s="194"/>
      <c r="U457" s="194"/>
      <c r="V457" s="194"/>
      <c r="W457" s="196"/>
      <c r="X457" s="248"/>
      <c r="Y457" s="194"/>
    </row>
    <row r="458" spans="1:25" ht="15">
      <c r="A458" s="194"/>
      <c r="B458" s="248"/>
      <c r="H458" s="194"/>
      <c r="P458" s="194"/>
      <c r="S458" s="194"/>
      <c r="T458" s="194"/>
      <c r="U458" s="194"/>
      <c r="V458" s="194"/>
      <c r="W458" s="196"/>
      <c r="X458" s="248"/>
      <c r="Y458" s="194"/>
    </row>
    <row r="459" spans="1:25" ht="15">
      <c r="A459" s="194"/>
      <c r="B459" s="248"/>
      <c r="H459" s="194"/>
      <c r="P459" s="194"/>
      <c r="S459" s="194"/>
      <c r="T459" s="194"/>
      <c r="U459" s="194"/>
      <c r="V459" s="194"/>
      <c r="W459" s="196"/>
      <c r="X459" s="248"/>
      <c r="Y459" s="194"/>
    </row>
    <row r="460" spans="1:25" ht="15">
      <c r="A460" s="194"/>
      <c r="B460" s="248"/>
      <c r="H460" s="194"/>
      <c r="P460" s="194"/>
      <c r="S460" s="194"/>
      <c r="T460" s="194"/>
      <c r="U460" s="194"/>
      <c r="V460" s="194"/>
      <c r="W460" s="196"/>
      <c r="X460" s="248"/>
      <c r="Y460" s="194"/>
    </row>
    <row r="461" spans="1:25" ht="15">
      <c r="A461" s="194"/>
      <c r="B461" s="248"/>
      <c r="H461" s="194"/>
      <c r="P461" s="194"/>
      <c r="S461" s="194"/>
      <c r="T461" s="194"/>
      <c r="U461" s="194"/>
      <c r="V461" s="194"/>
      <c r="W461" s="196"/>
      <c r="X461" s="248"/>
      <c r="Y461" s="194"/>
    </row>
    <row r="462" spans="1:25" ht="15">
      <c r="A462" s="194"/>
      <c r="B462" s="248"/>
      <c r="H462" s="194"/>
      <c r="P462" s="194"/>
      <c r="S462" s="194"/>
      <c r="T462" s="194"/>
      <c r="U462" s="194"/>
      <c r="V462" s="194"/>
      <c r="W462" s="196"/>
      <c r="X462" s="248"/>
      <c r="Y462" s="194"/>
    </row>
    <row r="463" spans="1:25" ht="15">
      <c r="A463" s="194"/>
      <c r="B463" s="248"/>
      <c r="H463" s="194"/>
      <c r="P463" s="194"/>
      <c r="S463" s="194"/>
      <c r="T463" s="194"/>
      <c r="U463" s="194"/>
      <c r="V463" s="194"/>
      <c r="W463" s="196"/>
      <c r="X463" s="248"/>
      <c r="Y463" s="194"/>
    </row>
    <row r="464" spans="1:25" ht="15">
      <c r="A464" s="194"/>
      <c r="B464" s="248"/>
      <c r="H464" s="194"/>
      <c r="P464" s="194"/>
      <c r="S464" s="194"/>
      <c r="T464" s="194"/>
      <c r="U464" s="194"/>
      <c r="V464" s="194"/>
      <c r="W464" s="196"/>
      <c r="X464" s="248"/>
      <c r="Y464" s="194"/>
    </row>
    <row r="465" spans="1:25" ht="15">
      <c r="A465" s="194"/>
      <c r="B465" s="248"/>
      <c r="H465" s="194"/>
      <c r="P465" s="194"/>
      <c r="S465" s="194"/>
      <c r="T465" s="194"/>
      <c r="U465" s="194"/>
      <c r="V465" s="194"/>
      <c r="W465" s="196"/>
      <c r="X465" s="248"/>
      <c r="Y465" s="194"/>
    </row>
    <row r="466" spans="1:25" ht="15">
      <c r="A466" s="194"/>
      <c r="B466" s="248"/>
      <c r="H466" s="194"/>
      <c r="P466" s="194"/>
      <c r="S466" s="194"/>
      <c r="T466" s="194"/>
      <c r="U466" s="194"/>
      <c r="V466" s="194"/>
      <c r="W466" s="196"/>
      <c r="X466" s="248"/>
      <c r="Y466" s="194"/>
    </row>
    <row r="467" spans="1:25" ht="15">
      <c r="A467" s="194"/>
      <c r="B467" s="248"/>
      <c r="H467" s="194"/>
      <c r="P467" s="194"/>
      <c r="S467" s="194"/>
      <c r="T467" s="194"/>
      <c r="U467" s="194"/>
      <c r="V467" s="194"/>
      <c r="W467" s="196"/>
      <c r="X467" s="248"/>
      <c r="Y467" s="194"/>
    </row>
    <row r="468" spans="1:25" ht="15">
      <c r="A468" s="194"/>
      <c r="B468" s="248"/>
      <c r="H468" s="194"/>
      <c r="P468" s="194"/>
      <c r="S468" s="194"/>
      <c r="T468" s="194"/>
      <c r="U468" s="194"/>
      <c r="V468" s="194"/>
      <c r="W468" s="196"/>
      <c r="X468" s="248"/>
      <c r="Y468" s="194"/>
    </row>
    <row r="469" spans="1:25" ht="15">
      <c r="A469" s="194"/>
      <c r="B469" s="248"/>
      <c r="H469" s="194"/>
      <c r="P469" s="194"/>
      <c r="S469" s="194"/>
      <c r="T469" s="194"/>
      <c r="U469" s="194"/>
      <c r="V469" s="194"/>
      <c r="W469" s="196"/>
      <c r="X469" s="248"/>
      <c r="Y469" s="194"/>
    </row>
    <row r="470" spans="1:25" ht="15">
      <c r="A470" s="194"/>
      <c r="B470" s="248"/>
      <c r="H470" s="194"/>
      <c r="P470" s="194"/>
      <c r="S470" s="194"/>
      <c r="T470" s="194"/>
      <c r="U470" s="194"/>
      <c r="V470" s="194"/>
      <c r="W470" s="196"/>
      <c r="X470" s="248"/>
      <c r="Y470" s="194"/>
    </row>
    <row r="471" spans="1:25" ht="15">
      <c r="A471" s="194"/>
      <c r="B471" s="248"/>
      <c r="H471" s="194"/>
      <c r="P471" s="194"/>
      <c r="S471" s="194"/>
      <c r="T471" s="194"/>
      <c r="U471" s="194"/>
      <c r="V471" s="194"/>
      <c r="W471" s="196"/>
      <c r="X471" s="248"/>
      <c r="Y471" s="194"/>
    </row>
    <row r="472" spans="1:25" ht="15">
      <c r="A472" s="194"/>
      <c r="B472" s="248"/>
      <c r="H472" s="194"/>
      <c r="P472" s="194"/>
      <c r="S472" s="194"/>
      <c r="T472" s="194"/>
      <c r="U472" s="194"/>
      <c r="V472" s="194"/>
      <c r="W472" s="196"/>
      <c r="X472" s="248"/>
      <c r="Y472" s="194"/>
    </row>
    <row r="473" spans="1:25" ht="15">
      <c r="A473" s="194"/>
      <c r="B473" s="248"/>
      <c r="H473" s="194"/>
      <c r="P473" s="194"/>
      <c r="S473" s="194"/>
      <c r="T473" s="194"/>
      <c r="U473" s="194"/>
      <c r="V473" s="194"/>
      <c r="W473" s="196"/>
      <c r="X473" s="248"/>
      <c r="Y473" s="194"/>
    </row>
    <row r="474" spans="1:25" ht="15">
      <c r="A474" s="194"/>
      <c r="B474" s="248"/>
      <c r="H474" s="194"/>
      <c r="P474" s="194"/>
      <c r="S474" s="194"/>
      <c r="T474" s="194"/>
      <c r="U474" s="194"/>
      <c r="V474" s="194"/>
      <c r="W474" s="196"/>
      <c r="X474" s="248"/>
      <c r="Y474" s="194"/>
    </row>
    <row r="475" spans="1:25" ht="15">
      <c r="A475" s="194"/>
      <c r="B475" s="248"/>
      <c r="H475" s="194"/>
      <c r="P475" s="194"/>
      <c r="S475" s="194"/>
      <c r="T475" s="194"/>
      <c r="U475" s="194"/>
      <c r="V475" s="194"/>
      <c r="W475" s="196"/>
      <c r="X475" s="248"/>
      <c r="Y475" s="194"/>
    </row>
    <row r="476" spans="1:25" ht="15">
      <c r="A476" s="194"/>
      <c r="B476" s="248"/>
      <c r="H476" s="194"/>
      <c r="P476" s="194"/>
      <c r="S476" s="194"/>
      <c r="T476" s="194"/>
      <c r="U476" s="194"/>
      <c r="V476" s="194"/>
      <c r="W476" s="196"/>
      <c r="X476" s="248"/>
      <c r="Y476" s="194"/>
    </row>
    <row r="477" spans="1:25" ht="15">
      <c r="A477" s="194"/>
      <c r="B477" s="248"/>
      <c r="H477" s="194"/>
      <c r="P477" s="194"/>
      <c r="S477" s="194"/>
      <c r="T477" s="194"/>
      <c r="U477" s="194"/>
      <c r="V477" s="194"/>
      <c r="W477" s="196"/>
      <c r="X477" s="248"/>
      <c r="Y477" s="194"/>
    </row>
    <row r="478" spans="1:25" ht="15">
      <c r="A478" s="194"/>
      <c r="B478" s="248"/>
      <c r="H478" s="194"/>
      <c r="P478" s="194"/>
      <c r="S478" s="194"/>
      <c r="T478" s="194"/>
      <c r="U478" s="194"/>
      <c r="V478" s="194"/>
      <c r="W478" s="196"/>
      <c r="X478" s="248"/>
      <c r="Y478" s="194"/>
    </row>
    <row r="479" spans="1:25" ht="15">
      <c r="A479" s="194"/>
      <c r="B479" s="248"/>
      <c r="H479" s="194"/>
      <c r="P479" s="194"/>
      <c r="S479" s="194"/>
      <c r="T479" s="194"/>
      <c r="U479" s="194"/>
      <c r="V479" s="194"/>
      <c r="W479" s="196"/>
      <c r="X479" s="248"/>
      <c r="Y479" s="194"/>
    </row>
    <row r="480" spans="1:25" ht="15">
      <c r="A480" s="194"/>
      <c r="B480" s="248"/>
      <c r="H480" s="194"/>
      <c r="P480" s="194"/>
      <c r="S480" s="194"/>
      <c r="T480" s="194"/>
      <c r="U480" s="194"/>
      <c r="V480" s="194"/>
      <c r="W480" s="196"/>
      <c r="X480" s="248"/>
      <c r="Y480" s="194"/>
    </row>
    <row r="481" spans="1:25" ht="15">
      <c r="A481" s="194"/>
      <c r="B481" s="248"/>
      <c r="H481" s="194"/>
      <c r="P481" s="194"/>
      <c r="S481" s="194"/>
      <c r="T481" s="194"/>
      <c r="U481" s="194"/>
      <c r="V481" s="194"/>
      <c r="W481" s="196"/>
      <c r="X481" s="248"/>
      <c r="Y481" s="194"/>
    </row>
    <row r="482" spans="1:25" ht="15">
      <c r="A482" s="194"/>
      <c r="B482" s="248"/>
      <c r="H482" s="194"/>
      <c r="P482" s="194"/>
      <c r="S482" s="194"/>
      <c r="T482" s="194"/>
      <c r="U482" s="194"/>
      <c r="V482" s="194"/>
      <c r="W482" s="196"/>
      <c r="X482" s="248"/>
      <c r="Y482" s="194"/>
    </row>
    <row r="483" spans="1:25" ht="15">
      <c r="A483" s="194"/>
      <c r="B483" s="248"/>
      <c r="H483" s="194"/>
      <c r="P483" s="194"/>
      <c r="S483" s="194"/>
      <c r="T483" s="194"/>
      <c r="U483" s="194"/>
      <c r="V483" s="194"/>
      <c r="W483" s="196"/>
      <c r="X483" s="248"/>
      <c r="Y483" s="194"/>
    </row>
    <row r="484" spans="1:25" ht="15">
      <c r="A484" s="194"/>
      <c r="B484" s="248"/>
      <c r="H484" s="194"/>
      <c r="P484" s="194"/>
      <c r="S484" s="194"/>
      <c r="T484" s="194"/>
      <c r="U484" s="194"/>
      <c r="V484" s="194"/>
      <c r="W484" s="196"/>
      <c r="X484" s="248"/>
      <c r="Y484" s="194"/>
    </row>
    <row r="485" spans="1:25" ht="15">
      <c r="A485" s="194"/>
      <c r="B485" s="248"/>
      <c r="H485" s="194"/>
      <c r="P485" s="194"/>
      <c r="S485" s="194"/>
      <c r="T485" s="194"/>
      <c r="U485" s="194"/>
      <c r="V485" s="194"/>
      <c r="W485" s="196"/>
      <c r="X485" s="248"/>
      <c r="Y485" s="194"/>
    </row>
    <row r="486" spans="1:25" ht="15">
      <c r="A486" s="194"/>
      <c r="B486" s="248"/>
      <c r="H486" s="194"/>
      <c r="P486" s="194"/>
      <c r="S486" s="194"/>
      <c r="T486" s="194"/>
      <c r="U486" s="194"/>
      <c r="V486" s="194"/>
      <c r="W486" s="196"/>
      <c r="X486" s="248"/>
      <c r="Y486" s="194"/>
    </row>
    <row r="487" spans="1:25" ht="15">
      <c r="A487" s="194"/>
      <c r="B487" s="248"/>
      <c r="H487" s="194"/>
      <c r="P487" s="194"/>
      <c r="S487" s="194"/>
      <c r="T487" s="194"/>
      <c r="U487" s="194"/>
      <c r="V487" s="194"/>
      <c r="W487" s="196"/>
      <c r="X487" s="248"/>
      <c r="Y487" s="194"/>
    </row>
    <row r="488" spans="1:25" ht="15">
      <c r="A488" s="194"/>
      <c r="B488" s="248"/>
      <c r="H488" s="194"/>
      <c r="P488" s="194"/>
      <c r="S488" s="194"/>
      <c r="T488" s="194"/>
      <c r="U488" s="194"/>
      <c r="V488" s="194"/>
      <c r="W488" s="196"/>
      <c r="X488" s="248"/>
      <c r="Y488" s="194"/>
    </row>
    <row r="489" spans="1:25" ht="15">
      <c r="A489" s="194"/>
      <c r="B489" s="248"/>
      <c r="H489" s="194"/>
      <c r="P489" s="194"/>
      <c r="S489" s="194"/>
      <c r="T489" s="194"/>
      <c r="U489" s="194"/>
      <c r="V489" s="194"/>
      <c r="W489" s="196"/>
      <c r="X489" s="248"/>
      <c r="Y489" s="194"/>
    </row>
    <row r="490" spans="1:25" ht="15">
      <c r="A490" s="194"/>
      <c r="B490" s="248"/>
      <c r="H490" s="194"/>
      <c r="P490" s="194"/>
      <c r="S490" s="194"/>
      <c r="T490" s="194"/>
      <c r="U490" s="194"/>
      <c r="V490" s="194"/>
      <c r="W490" s="196"/>
      <c r="X490" s="248"/>
      <c r="Y490" s="194"/>
    </row>
    <row r="491" spans="1:25" ht="15">
      <c r="A491" s="194"/>
      <c r="B491" s="248"/>
      <c r="H491" s="194"/>
      <c r="P491" s="194"/>
      <c r="S491" s="194"/>
      <c r="T491" s="194"/>
      <c r="U491" s="194"/>
      <c r="V491" s="194"/>
      <c r="W491" s="196"/>
      <c r="X491" s="248"/>
      <c r="Y491" s="194"/>
    </row>
    <row r="492" spans="1:25" ht="15">
      <c r="A492" s="194"/>
      <c r="B492" s="248"/>
      <c r="H492" s="194"/>
      <c r="P492" s="194"/>
      <c r="S492" s="194"/>
      <c r="T492" s="194"/>
      <c r="U492" s="194"/>
      <c r="V492" s="194"/>
      <c r="W492" s="196"/>
      <c r="X492" s="248"/>
      <c r="Y492" s="194"/>
    </row>
    <row r="493" spans="1:25" ht="15">
      <c r="A493" s="194"/>
      <c r="B493" s="248"/>
      <c r="H493" s="194"/>
      <c r="P493" s="194"/>
      <c r="S493" s="194"/>
      <c r="T493" s="194"/>
      <c r="U493" s="194"/>
      <c r="V493" s="194"/>
      <c r="W493" s="196"/>
      <c r="X493" s="248"/>
      <c r="Y493" s="194"/>
    </row>
    <row r="494" spans="1:25" ht="15">
      <c r="A494" s="194"/>
      <c r="B494" s="248"/>
      <c r="H494" s="194"/>
      <c r="P494" s="194"/>
      <c r="S494" s="194"/>
      <c r="T494" s="194"/>
      <c r="U494" s="194"/>
      <c r="V494" s="194"/>
      <c r="W494" s="196"/>
      <c r="X494" s="248"/>
      <c r="Y494" s="194"/>
    </row>
    <row r="495" spans="1:25" ht="15">
      <c r="A495" s="194"/>
      <c r="B495" s="248"/>
      <c r="H495" s="194"/>
      <c r="P495" s="194"/>
      <c r="S495" s="194"/>
      <c r="T495" s="194"/>
      <c r="U495" s="194"/>
      <c r="V495" s="194"/>
      <c r="W495" s="196"/>
      <c r="X495" s="248"/>
      <c r="Y495" s="194"/>
    </row>
    <row r="496" spans="1:25" ht="15">
      <c r="A496" s="194"/>
      <c r="B496" s="248"/>
      <c r="H496" s="194"/>
      <c r="P496" s="194"/>
      <c r="S496" s="194"/>
      <c r="T496" s="194"/>
      <c r="U496" s="194"/>
      <c r="V496" s="194"/>
      <c r="W496" s="196"/>
      <c r="X496" s="248"/>
      <c r="Y496" s="194"/>
    </row>
    <row r="497" spans="1:25" ht="15">
      <c r="A497" s="194"/>
      <c r="B497" s="248"/>
      <c r="H497" s="194"/>
      <c r="P497" s="194"/>
      <c r="S497" s="194"/>
      <c r="T497" s="194"/>
      <c r="U497" s="194"/>
      <c r="V497" s="194"/>
      <c r="W497" s="196"/>
      <c r="X497" s="248"/>
      <c r="Y497" s="194"/>
    </row>
    <row r="498" spans="1:25" ht="15">
      <c r="A498" s="194"/>
      <c r="B498" s="248"/>
      <c r="H498" s="194"/>
      <c r="P498" s="194"/>
      <c r="S498" s="194"/>
      <c r="T498" s="194"/>
      <c r="U498" s="194"/>
      <c r="V498" s="194"/>
      <c r="W498" s="196"/>
      <c r="X498" s="248"/>
      <c r="Y498" s="194"/>
    </row>
    <row r="499" spans="1:25" ht="15">
      <c r="A499" s="194"/>
      <c r="B499" s="248"/>
      <c r="H499" s="194"/>
      <c r="P499" s="194"/>
      <c r="S499" s="194"/>
      <c r="T499" s="194"/>
      <c r="U499" s="194"/>
      <c r="V499" s="194"/>
      <c r="W499" s="196"/>
      <c r="X499" s="248"/>
      <c r="Y499" s="194"/>
    </row>
    <row r="500" spans="1:25" ht="15">
      <c r="A500" s="194"/>
      <c r="B500" s="248"/>
      <c r="H500" s="194"/>
      <c r="P500" s="194"/>
      <c r="S500" s="194"/>
      <c r="T500" s="194"/>
      <c r="U500" s="194"/>
      <c r="V500" s="194"/>
      <c r="W500" s="196"/>
      <c r="X500" s="248"/>
      <c r="Y500" s="194"/>
    </row>
    <row r="501" spans="1:25" ht="15">
      <c r="A501" s="194"/>
      <c r="B501" s="248"/>
      <c r="H501" s="194"/>
      <c r="P501" s="194"/>
      <c r="S501" s="194"/>
      <c r="T501" s="194"/>
      <c r="U501" s="194"/>
      <c r="V501" s="194"/>
      <c r="W501" s="196"/>
      <c r="X501" s="248"/>
      <c r="Y501" s="194"/>
    </row>
    <row r="502" spans="1:25" ht="15">
      <c r="A502" s="194"/>
      <c r="B502" s="248"/>
      <c r="H502" s="194"/>
      <c r="P502" s="194"/>
      <c r="S502" s="194"/>
      <c r="T502" s="194"/>
      <c r="U502" s="194"/>
      <c r="V502" s="194"/>
      <c r="W502" s="196"/>
      <c r="X502" s="248"/>
      <c r="Y502" s="194"/>
    </row>
    <row r="503" spans="1:25" ht="15">
      <c r="A503" s="194"/>
      <c r="B503" s="248"/>
      <c r="H503" s="194"/>
      <c r="P503" s="194"/>
      <c r="S503" s="194"/>
      <c r="T503" s="194"/>
      <c r="U503" s="194"/>
      <c r="V503" s="194"/>
      <c r="W503" s="196"/>
      <c r="X503" s="248"/>
      <c r="Y503" s="194"/>
    </row>
    <row r="504" spans="1:25" ht="15">
      <c r="A504" s="194"/>
      <c r="B504" s="248"/>
      <c r="H504" s="194"/>
      <c r="P504" s="194"/>
      <c r="S504" s="194"/>
      <c r="T504" s="194"/>
      <c r="U504" s="194"/>
      <c r="V504" s="194"/>
      <c r="W504" s="196"/>
      <c r="X504" s="248"/>
      <c r="Y504" s="194"/>
    </row>
    <row r="505" spans="1:25" ht="15">
      <c r="A505" s="194"/>
      <c r="B505" s="248"/>
      <c r="H505" s="194"/>
      <c r="P505" s="194"/>
      <c r="S505" s="194"/>
      <c r="T505" s="194"/>
      <c r="U505" s="194"/>
      <c r="V505" s="194"/>
      <c r="W505" s="196"/>
      <c r="X505" s="248"/>
      <c r="Y505" s="194"/>
    </row>
    <row r="506" spans="1:25" ht="15">
      <c r="A506" s="194"/>
      <c r="B506" s="248"/>
      <c r="H506" s="194"/>
      <c r="P506" s="194"/>
      <c r="S506" s="194"/>
      <c r="T506" s="194"/>
      <c r="U506" s="194"/>
      <c r="V506" s="194"/>
      <c r="W506" s="196"/>
      <c r="X506" s="248"/>
      <c r="Y506" s="194"/>
    </row>
    <row r="507" spans="1:25" ht="15">
      <c r="A507" s="194"/>
      <c r="B507" s="248"/>
      <c r="H507" s="194"/>
      <c r="P507" s="194"/>
      <c r="S507" s="194"/>
      <c r="T507" s="194"/>
      <c r="U507" s="194"/>
      <c r="V507" s="194"/>
      <c r="W507" s="196"/>
      <c r="X507" s="248"/>
      <c r="Y507" s="194"/>
    </row>
    <row r="508" spans="1:25" ht="15">
      <c r="A508" s="194"/>
      <c r="B508" s="248"/>
      <c r="H508" s="194"/>
      <c r="P508" s="194"/>
      <c r="S508" s="194"/>
      <c r="T508" s="194"/>
      <c r="U508" s="194"/>
      <c r="V508" s="194"/>
      <c r="W508" s="196"/>
      <c r="X508" s="248"/>
      <c r="Y508" s="194"/>
    </row>
    <row r="509" spans="1:25" ht="15">
      <c r="A509" s="194"/>
      <c r="B509" s="248"/>
      <c r="H509" s="194"/>
      <c r="P509" s="194"/>
      <c r="S509" s="194"/>
      <c r="T509" s="194"/>
      <c r="U509" s="194"/>
      <c r="V509" s="194"/>
      <c r="W509" s="196"/>
      <c r="X509" s="248"/>
      <c r="Y509" s="194"/>
    </row>
    <row r="510" spans="1:25" ht="15">
      <c r="A510" s="194"/>
      <c r="B510" s="248"/>
      <c r="H510" s="194"/>
      <c r="P510" s="194"/>
      <c r="S510" s="194"/>
      <c r="T510" s="194"/>
      <c r="U510" s="194"/>
      <c r="V510" s="194"/>
      <c r="W510" s="196"/>
      <c r="X510" s="248"/>
      <c r="Y510" s="194"/>
    </row>
    <row r="511" spans="1:25" ht="15">
      <c r="A511" s="194"/>
      <c r="B511" s="248"/>
      <c r="H511" s="194"/>
      <c r="P511" s="194"/>
      <c r="S511" s="194"/>
      <c r="T511" s="194"/>
      <c r="U511" s="194"/>
      <c r="V511" s="194"/>
      <c r="W511" s="196"/>
      <c r="X511" s="248"/>
      <c r="Y511" s="194"/>
    </row>
    <row r="512" spans="1:25" ht="15">
      <c r="A512" s="194"/>
      <c r="B512" s="248"/>
      <c r="H512" s="194"/>
      <c r="P512" s="194"/>
      <c r="S512" s="194"/>
      <c r="T512" s="194"/>
      <c r="U512" s="194"/>
      <c r="V512" s="194"/>
      <c r="W512" s="196"/>
      <c r="X512" s="248"/>
      <c r="Y512" s="194"/>
    </row>
    <row r="513" spans="1:25" ht="15">
      <c r="A513" s="194"/>
      <c r="B513" s="248"/>
      <c r="H513" s="194"/>
      <c r="P513" s="194"/>
      <c r="S513" s="194"/>
      <c r="T513" s="194"/>
      <c r="U513" s="194"/>
      <c r="V513" s="194"/>
      <c r="W513" s="196"/>
      <c r="X513" s="248"/>
      <c r="Y513" s="194"/>
    </row>
    <row r="514" spans="1:25" ht="15">
      <c r="A514" s="194"/>
      <c r="B514" s="248"/>
      <c r="H514" s="194"/>
      <c r="P514" s="194"/>
      <c r="S514" s="194"/>
      <c r="T514" s="194"/>
      <c r="U514" s="194"/>
      <c r="V514" s="194"/>
      <c r="W514" s="196"/>
      <c r="X514" s="248"/>
      <c r="Y514" s="194"/>
    </row>
    <row r="515" spans="1:25" ht="15">
      <c r="A515" s="194"/>
      <c r="B515" s="248"/>
      <c r="H515" s="194"/>
      <c r="P515" s="194"/>
      <c r="S515" s="194"/>
      <c r="T515" s="194"/>
      <c r="U515" s="194"/>
      <c r="V515" s="194"/>
      <c r="W515" s="196"/>
      <c r="X515" s="248"/>
      <c r="Y515" s="194"/>
    </row>
    <row r="516" spans="1:25" ht="15">
      <c r="A516" s="194"/>
      <c r="B516" s="248"/>
      <c r="H516" s="194"/>
      <c r="P516" s="194"/>
      <c r="S516" s="194"/>
      <c r="T516" s="194"/>
      <c r="U516" s="194"/>
      <c r="V516" s="194"/>
      <c r="W516" s="196"/>
      <c r="X516" s="248"/>
      <c r="Y516" s="194"/>
    </row>
    <row r="517" spans="1:25" ht="15">
      <c r="A517" s="194"/>
      <c r="B517" s="248"/>
      <c r="H517" s="194"/>
      <c r="P517" s="194"/>
      <c r="S517" s="194"/>
      <c r="T517" s="194"/>
      <c r="U517" s="194"/>
      <c r="V517" s="194"/>
      <c r="W517" s="196"/>
      <c r="X517" s="248"/>
      <c r="Y517" s="194"/>
    </row>
    <row r="518" spans="1:25" ht="15">
      <c r="A518" s="194"/>
      <c r="B518" s="248"/>
      <c r="H518" s="194"/>
      <c r="P518" s="194"/>
      <c r="S518" s="194"/>
      <c r="T518" s="194"/>
      <c r="U518" s="194"/>
      <c r="V518" s="194"/>
      <c r="W518" s="196"/>
      <c r="X518" s="248"/>
      <c r="Y518" s="194"/>
    </row>
    <row r="519" spans="1:25" ht="15">
      <c r="A519" s="194"/>
      <c r="B519" s="248"/>
      <c r="H519" s="194"/>
      <c r="P519" s="194"/>
      <c r="S519" s="194"/>
      <c r="T519" s="194"/>
      <c r="U519" s="194"/>
      <c r="V519" s="194"/>
      <c r="W519" s="196"/>
      <c r="X519" s="248"/>
      <c r="Y519" s="194"/>
    </row>
    <row r="520" spans="1:25" ht="15">
      <c r="A520" s="194"/>
      <c r="B520" s="248"/>
      <c r="H520" s="194"/>
      <c r="P520" s="194"/>
      <c r="S520" s="194"/>
      <c r="T520" s="194"/>
      <c r="U520" s="194"/>
      <c r="V520" s="194"/>
      <c r="W520" s="196"/>
      <c r="X520" s="248"/>
      <c r="Y520" s="194"/>
    </row>
    <row r="521" spans="1:25" ht="15">
      <c r="A521" s="194"/>
      <c r="B521" s="248"/>
      <c r="H521" s="194"/>
      <c r="P521" s="194"/>
      <c r="S521" s="194"/>
      <c r="T521" s="194"/>
      <c r="U521" s="194"/>
      <c r="V521" s="194"/>
      <c r="W521" s="196"/>
      <c r="X521" s="248"/>
      <c r="Y521" s="194"/>
    </row>
    <row r="522" spans="1:25" ht="15">
      <c r="A522" s="194"/>
      <c r="B522" s="248"/>
      <c r="H522" s="194"/>
      <c r="P522" s="194"/>
      <c r="S522" s="194"/>
      <c r="T522" s="194"/>
      <c r="U522" s="194"/>
      <c r="V522" s="194"/>
      <c r="W522" s="196"/>
      <c r="X522" s="248"/>
      <c r="Y522" s="194"/>
    </row>
    <row r="523" spans="1:25" ht="15">
      <c r="A523" s="194"/>
      <c r="B523" s="248"/>
      <c r="H523" s="194"/>
      <c r="P523" s="194"/>
      <c r="S523" s="194"/>
      <c r="T523" s="194"/>
      <c r="U523" s="194"/>
      <c r="V523" s="194"/>
      <c r="W523" s="196"/>
      <c r="X523" s="248"/>
      <c r="Y523" s="194"/>
    </row>
    <row r="524" spans="1:25" ht="15">
      <c r="A524" s="194"/>
      <c r="B524" s="248"/>
      <c r="H524" s="194"/>
      <c r="P524" s="194"/>
      <c r="S524" s="194"/>
      <c r="T524" s="194"/>
      <c r="U524" s="194"/>
      <c r="V524" s="194"/>
      <c r="W524" s="196"/>
      <c r="X524" s="248"/>
      <c r="Y524" s="194"/>
    </row>
    <row r="525" spans="1:25" ht="15">
      <c r="A525" s="194"/>
      <c r="B525" s="248"/>
      <c r="H525" s="194"/>
      <c r="P525" s="194"/>
      <c r="S525" s="194"/>
      <c r="T525" s="194"/>
      <c r="U525" s="194"/>
      <c r="V525" s="194"/>
      <c r="W525" s="196"/>
      <c r="X525" s="248"/>
      <c r="Y525" s="194"/>
    </row>
    <row r="526" spans="1:25" ht="15">
      <c r="A526" s="194"/>
      <c r="B526" s="248"/>
      <c r="H526" s="194"/>
      <c r="P526" s="194"/>
      <c r="S526" s="194"/>
      <c r="T526" s="194"/>
      <c r="U526" s="194"/>
      <c r="V526" s="194"/>
      <c r="W526" s="196"/>
      <c r="X526" s="248"/>
      <c r="Y526" s="194"/>
    </row>
    <row r="527" spans="1:25" ht="15">
      <c r="A527" s="194"/>
      <c r="B527" s="248"/>
      <c r="H527" s="194"/>
      <c r="P527" s="194"/>
      <c r="S527" s="194"/>
      <c r="T527" s="194"/>
      <c r="U527" s="194"/>
      <c r="V527" s="194"/>
      <c r="W527" s="196"/>
      <c r="X527" s="248"/>
      <c r="Y527" s="194"/>
    </row>
    <row r="528" spans="1:25" ht="15">
      <c r="A528" s="194"/>
      <c r="B528" s="248"/>
      <c r="H528" s="194"/>
      <c r="P528" s="194"/>
      <c r="S528" s="194"/>
      <c r="T528" s="194"/>
      <c r="U528" s="194"/>
      <c r="V528" s="194"/>
      <c r="W528" s="196"/>
      <c r="X528" s="248"/>
      <c r="Y528" s="194"/>
    </row>
    <row r="529" spans="1:25" ht="15">
      <c r="A529" s="194"/>
      <c r="B529" s="248"/>
      <c r="H529" s="194"/>
      <c r="P529" s="194"/>
      <c r="S529" s="194"/>
      <c r="T529" s="194"/>
      <c r="U529" s="194"/>
      <c r="V529" s="194"/>
      <c r="W529" s="196"/>
      <c r="X529" s="248"/>
      <c r="Y529" s="194"/>
    </row>
    <row r="530" spans="1:25" ht="15">
      <c r="A530" s="194"/>
      <c r="B530" s="248"/>
      <c r="H530" s="194"/>
      <c r="P530" s="194"/>
      <c r="S530" s="194"/>
      <c r="T530" s="194"/>
      <c r="U530" s="194"/>
      <c r="V530" s="194"/>
      <c r="W530" s="196"/>
      <c r="X530" s="248"/>
      <c r="Y530" s="194"/>
    </row>
    <row r="531" spans="1:25" ht="15">
      <c r="A531" s="194"/>
      <c r="B531" s="248"/>
      <c r="H531" s="194"/>
      <c r="P531" s="194"/>
      <c r="S531" s="194"/>
      <c r="T531" s="194"/>
      <c r="U531" s="194"/>
      <c r="V531" s="194"/>
      <c r="W531" s="196"/>
      <c r="X531" s="248"/>
      <c r="Y531" s="194"/>
    </row>
    <row r="532" spans="1:25" ht="15">
      <c r="A532" s="194"/>
      <c r="B532" s="248"/>
      <c r="H532" s="194"/>
      <c r="P532" s="194"/>
      <c r="S532" s="194"/>
      <c r="T532" s="194"/>
      <c r="U532" s="194"/>
      <c r="V532" s="194"/>
      <c r="W532" s="196"/>
      <c r="X532" s="248"/>
      <c r="Y532" s="194"/>
    </row>
    <row r="533" spans="1:25" ht="15">
      <c r="A533" s="194"/>
      <c r="B533" s="248"/>
      <c r="H533" s="194"/>
      <c r="P533" s="194"/>
      <c r="S533" s="194"/>
      <c r="T533" s="194"/>
      <c r="U533" s="194"/>
      <c r="V533" s="194"/>
      <c r="W533" s="196"/>
      <c r="X533" s="248"/>
      <c r="Y533" s="194"/>
    </row>
    <row r="534" spans="1:25" ht="15">
      <c r="A534" s="194"/>
      <c r="B534" s="248"/>
      <c r="H534" s="194"/>
      <c r="P534" s="194"/>
      <c r="S534" s="194"/>
      <c r="T534" s="194"/>
      <c r="U534" s="194"/>
      <c r="V534" s="194"/>
      <c r="W534" s="196"/>
      <c r="X534" s="248"/>
      <c r="Y534" s="194"/>
    </row>
    <row r="535" spans="1:25" ht="15">
      <c r="A535" s="194"/>
      <c r="B535" s="248"/>
      <c r="H535" s="194"/>
      <c r="P535" s="194"/>
      <c r="S535" s="194"/>
      <c r="T535" s="194"/>
      <c r="U535" s="194"/>
      <c r="V535" s="194"/>
      <c r="W535" s="196"/>
      <c r="X535" s="248"/>
      <c r="Y535" s="194"/>
    </row>
    <row r="536" spans="1:25" ht="15">
      <c r="A536" s="194"/>
      <c r="B536" s="248"/>
      <c r="H536" s="194"/>
      <c r="P536" s="194"/>
      <c r="S536" s="194"/>
      <c r="T536" s="194"/>
      <c r="U536" s="194"/>
      <c r="V536" s="194"/>
      <c r="W536" s="196"/>
      <c r="X536" s="248"/>
      <c r="Y536" s="194"/>
    </row>
    <row r="537" spans="1:25" ht="15">
      <c r="A537" s="194"/>
      <c r="B537" s="248"/>
      <c r="H537" s="194"/>
      <c r="P537" s="194"/>
      <c r="S537" s="194"/>
      <c r="T537" s="194"/>
      <c r="U537" s="194"/>
      <c r="V537" s="194"/>
      <c r="W537" s="196"/>
      <c r="X537" s="248"/>
      <c r="Y537" s="194"/>
    </row>
    <row r="538" spans="1:25" ht="15">
      <c r="A538" s="194"/>
      <c r="B538" s="248"/>
      <c r="H538" s="194"/>
      <c r="P538" s="194"/>
      <c r="S538" s="194"/>
      <c r="T538" s="194"/>
      <c r="U538" s="194"/>
      <c r="V538" s="194"/>
      <c r="W538" s="196"/>
      <c r="X538" s="248"/>
      <c r="Y538" s="194"/>
    </row>
    <row r="539" spans="1:25" ht="15">
      <c r="A539" s="194"/>
      <c r="B539" s="248"/>
      <c r="H539" s="194"/>
      <c r="P539" s="194"/>
      <c r="S539" s="194"/>
      <c r="T539" s="194"/>
      <c r="U539" s="194"/>
      <c r="V539" s="194"/>
      <c r="W539" s="196"/>
      <c r="X539" s="248"/>
      <c r="Y539" s="194"/>
    </row>
    <row r="540" spans="1:25" ht="15">
      <c r="A540" s="194"/>
      <c r="B540" s="248"/>
      <c r="H540" s="194"/>
      <c r="P540" s="194"/>
      <c r="S540" s="194"/>
      <c r="T540" s="194"/>
      <c r="U540" s="194"/>
      <c r="V540" s="194"/>
      <c r="W540" s="196"/>
      <c r="X540" s="248"/>
      <c r="Y540" s="194"/>
    </row>
    <row r="541" spans="1:25" ht="15">
      <c r="A541" s="194"/>
      <c r="B541" s="248"/>
      <c r="H541" s="194"/>
      <c r="P541" s="194"/>
      <c r="S541" s="194"/>
      <c r="T541" s="194"/>
      <c r="U541" s="194"/>
      <c r="V541" s="194"/>
      <c r="W541" s="196"/>
      <c r="X541" s="248"/>
      <c r="Y541" s="194"/>
    </row>
    <row r="542" spans="1:25" ht="15">
      <c r="A542" s="194"/>
      <c r="B542" s="248"/>
      <c r="H542" s="194"/>
      <c r="P542" s="194"/>
      <c r="S542" s="194"/>
      <c r="T542" s="194"/>
      <c r="U542" s="194"/>
      <c r="V542" s="194"/>
      <c r="W542" s="196"/>
      <c r="X542" s="248"/>
      <c r="Y542" s="194"/>
    </row>
    <row r="543" spans="1:25" ht="15">
      <c r="A543" s="194"/>
      <c r="B543" s="248"/>
      <c r="H543" s="194"/>
      <c r="P543" s="194"/>
      <c r="S543" s="194"/>
      <c r="T543" s="194"/>
      <c r="U543" s="194"/>
      <c r="V543" s="194"/>
      <c r="W543" s="196"/>
      <c r="X543" s="248"/>
      <c r="Y543" s="194"/>
    </row>
    <row r="544" spans="1:25" ht="15">
      <c r="A544" s="194"/>
      <c r="B544" s="248"/>
      <c r="H544" s="194"/>
      <c r="P544" s="194"/>
      <c r="S544" s="194"/>
      <c r="T544" s="194"/>
      <c r="U544" s="194"/>
      <c r="V544" s="194"/>
      <c r="W544" s="196"/>
      <c r="X544" s="248"/>
      <c r="Y544" s="194"/>
    </row>
    <row r="545" spans="1:25" ht="15">
      <c r="A545" s="194"/>
      <c r="B545" s="248"/>
      <c r="H545" s="194"/>
      <c r="P545" s="194"/>
      <c r="S545" s="194"/>
      <c r="T545" s="194"/>
      <c r="U545" s="194"/>
      <c r="V545" s="194"/>
      <c r="W545" s="196"/>
      <c r="X545" s="248"/>
      <c r="Y545" s="194"/>
    </row>
    <row r="546" spans="1:25" ht="15">
      <c r="A546" s="194"/>
      <c r="B546" s="248"/>
      <c r="H546" s="194"/>
      <c r="P546" s="194"/>
      <c r="S546" s="194"/>
      <c r="T546" s="194"/>
      <c r="U546" s="194"/>
      <c r="V546" s="194"/>
      <c r="W546" s="196"/>
      <c r="X546" s="248"/>
      <c r="Y546" s="194"/>
    </row>
    <row r="547" spans="1:25" ht="15">
      <c r="A547" s="194"/>
      <c r="B547" s="248"/>
      <c r="H547" s="194"/>
      <c r="P547" s="194"/>
      <c r="S547" s="194"/>
      <c r="T547" s="194"/>
      <c r="U547" s="194"/>
      <c r="V547" s="194"/>
      <c r="W547" s="196"/>
      <c r="X547" s="248"/>
      <c r="Y547" s="194"/>
    </row>
    <row r="548" spans="1:25" ht="15">
      <c r="A548" s="194"/>
      <c r="B548" s="248"/>
      <c r="H548" s="194"/>
      <c r="P548" s="194"/>
      <c r="S548" s="194"/>
      <c r="T548" s="194"/>
      <c r="U548" s="194"/>
      <c r="V548" s="194"/>
      <c r="W548" s="196"/>
      <c r="X548" s="248"/>
      <c r="Y548" s="194"/>
    </row>
    <row r="549" spans="1:25" ht="15">
      <c r="A549" s="194"/>
      <c r="B549" s="248"/>
      <c r="H549" s="194"/>
      <c r="P549" s="194"/>
      <c r="S549" s="194"/>
      <c r="T549" s="194"/>
      <c r="U549" s="194"/>
      <c r="V549" s="194"/>
      <c r="W549" s="196"/>
      <c r="X549" s="248"/>
      <c r="Y549" s="194"/>
    </row>
    <row r="550" spans="1:25" ht="15">
      <c r="A550" s="194"/>
      <c r="B550" s="248"/>
      <c r="H550" s="194"/>
      <c r="P550" s="194"/>
      <c r="S550" s="194"/>
      <c r="T550" s="194"/>
      <c r="U550" s="194"/>
      <c r="V550" s="194"/>
      <c r="W550" s="196"/>
      <c r="X550" s="248"/>
      <c r="Y550" s="194"/>
    </row>
    <row r="551" spans="1:25" ht="15">
      <c r="A551" s="194"/>
      <c r="B551" s="248"/>
      <c r="H551" s="194"/>
      <c r="P551" s="194"/>
      <c r="S551" s="194"/>
      <c r="T551" s="194"/>
      <c r="U551" s="194"/>
      <c r="V551" s="194"/>
      <c r="W551" s="196"/>
      <c r="X551" s="248"/>
      <c r="Y551" s="194"/>
    </row>
    <row r="552" spans="1:25" ht="15">
      <c r="A552" s="194"/>
      <c r="B552" s="248"/>
      <c r="H552" s="194"/>
      <c r="P552" s="194"/>
      <c r="S552" s="194"/>
      <c r="T552" s="194"/>
      <c r="U552" s="194"/>
      <c r="V552" s="194"/>
      <c r="W552" s="196"/>
      <c r="X552" s="248"/>
      <c r="Y552" s="194"/>
    </row>
    <row r="553" spans="1:25" ht="15">
      <c r="A553" s="194"/>
      <c r="B553" s="248"/>
      <c r="H553" s="194"/>
      <c r="P553" s="194"/>
      <c r="S553" s="194"/>
      <c r="T553" s="194"/>
      <c r="U553" s="194"/>
      <c r="V553" s="194"/>
      <c r="W553" s="196"/>
      <c r="X553" s="248"/>
      <c r="Y553" s="194"/>
    </row>
    <row r="554" spans="1:25" ht="15">
      <c r="A554" s="194"/>
      <c r="B554" s="248"/>
      <c r="H554" s="194"/>
      <c r="P554" s="194"/>
      <c r="S554" s="194"/>
      <c r="T554" s="194"/>
      <c r="U554" s="194"/>
      <c r="V554" s="194"/>
      <c r="W554" s="196"/>
      <c r="X554" s="248"/>
      <c r="Y554" s="194"/>
    </row>
    <row r="555" spans="1:25" ht="15">
      <c r="A555" s="194"/>
      <c r="B555" s="248"/>
      <c r="H555" s="194"/>
      <c r="P555" s="194"/>
      <c r="S555" s="194"/>
      <c r="T555" s="194"/>
      <c r="U555" s="194"/>
      <c r="V555" s="194"/>
      <c r="W555" s="196"/>
      <c r="X555" s="248"/>
      <c r="Y555" s="194"/>
    </row>
    <row r="556" spans="1:25" ht="15">
      <c r="A556" s="194"/>
      <c r="B556" s="248"/>
      <c r="H556" s="194"/>
      <c r="P556" s="194"/>
      <c r="S556" s="194"/>
      <c r="T556" s="194"/>
      <c r="U556" s="194"/>
      <c r="V556" s="194"/>
      <c r="W556" s="196"/>
      <c r="X556" s="248"/>
      <c r="Y556" s="194"/>
    </row>
    <row r="557" spans="1:25" ht="15">
      <c r="A557" s="194"/>
      <c r="B557" s="248"/>
      <c r="H557" s="194"/>
      <c r="P557" s="194"/>
      <c r="S557" s="194"/>
      <c r="T557" s="194"/>
      <c r="U557" s="194"/>
      <c r="V557" s="194"/>
      <c r="W557" s="196"/>
      <c r="X557" s="248"/>
      <c r="Y557" s="194"/>
    </row>
    <row r="558" spans="1:25" ht="15">
      <c r="A558" s="194"/>
      <c r="B558" s="248"/>
      <c r="H558" s="194"/>
      <c r="P558" s="194"/>
      <c r="S558" s="194"/>
      <c r="T558" s="194"/>
      <c r="U558" s="194"/>
      <c r="V558" s="194"/>
      <c r="W558" s="196"/>
      <c r="X558" s="248"/>
      <c r="Y558" s="194"/>
    </row>
    <row r="559" spans="1:25" ht="15">
      <c r="A559" s="194"/>
      <c r="B559" s="248"/>
      <c r="H559" s="194"/>
      <c r="P559" s="194"/>
      <c r="S559" s="194"/>
      <c r="T559" s="194"/>
      <c r="U559" s="194"/>
      <c r="V559" s="194"/>
      <c r="W559" s="196"/>
      <c r="X559" s="248"/>
      <c r="Y559" s="194"/>
    </row>
    <row r="560" spans="1:25" ht="15">
      <c r="A560" s="194"/>
      <c r="B560" s="248"/>
      <c r="H560" s="194"/>
      <c r="P560" s="194"/>
      <c r="S560" s="194"/>
      <c r="T560" s="194"/>
      <c r="U560" s="194"/>
      <c r="V560" s="194"/>
      <c r="W560" s="196"/>
      <c r="X560" s="248"/>
      <c r="Y560" s="194"/>
    </row>
    <row r="561" spans="1:25" ht="15">
      <c r="A561" s="194"/>
      <c r="B561" s="248"/>
      <c r="H561" s="194"/>
      <c r="P561" s="194"/>
      <c r="S561" s="194"/>
      <c r="T561" s="194"/>
      <c r="U561" s="194"/>
      <c r="V561" s="194"/>
      <c r="W561" s="196"/>
      <c r="X561" s="248"/>
      <c r="Y561" s="194"/>
    </row>
    <row r="562" spans="1:25" ht="15">
      <c r="A562" s="194"/>
      <c r="B562" s="248"/>
      <c r="H562" s="194"/>
      <c r="P562" s="194"/>
      <c r="S562" s="194"/>
      <c r="T562" s="194"/>
      <c r="U562" s="194"/>
      <c r="V562" s="194"/>
      <c r="W562" s="196"/>
      <c r="X562" s="248"/>
      <c r="Y562" s="194"/>
    </row>
    <row r="563" spans="1:25" ht="15">
      <c r="A563" s="194"/>
      <c r="B563" s="248"/>
      <c r="H563" s="194"/>
      <c r="P563" s="194"/>
      <c r="S563" s="194"/>
      <c r="T563" s="194"/>
      <c r="U563" s="194"/>
      <c r="V563" s="194"/>
      <c r="W563" s="196"/>
      <c r="X563" s="248"/>
      <c r="Y563" s="194"/>
    </row>
    <row r="564" spans="1:25" ht="15">
      <c r="A564" s="194"/>
      <c r="B564" s="248"/>
      <c r="H564" s="194"/>
      <c r="P564" s="194"/>
      <c r="S564" s="194"/>
      <c r="T564" s="194"/>
      <c r="U564" s="194"/>
      <c r="V564" s="194"/>
      <c r="W564" s="196"/>
      <c r="X564" s="248"/>
      <c r="Y564" s="194"/>
    </row>
    <row r="565" spans="1:25" ht="15">
      <c r="A565" s="194"/>
      <c r="B565" s="248"/>
      <c r="H565" s="194"/>
      <c r="P565" s="194"/>
      <c r="S565" s="194"/>
      <c r="T565" s="194"/>
      <c r="U565" s="194"/>
      <c r="V565" s="194"/>
      <c r="W565" s="196"/>
      <c r="X565" s="248"/>
      <c r="Y565" s="194"/>
    </row>
    <row r="566" spans="1:25" ht="15">
      <c r="A566" s="194"/>
      <c r="B566" s="248"/>
      <c r="H566" s="194"/>
      <c r="P566" s="194"/>
      <c r="S566" s="194"/>
      <c r="T566" s="194"/>
      <c r="U566" s="194"/>
      <c r="V566" s="194"/>
      <c r="W566" s="196"/>
      <c r="X566" s="248"/>
      <c r="Y566" s="194"/>
    </row>
    <row r="567" spans="1:25" ht="15">
      <c r="A567" s="194"/>
      <c r="B567" s="248"/>
      <c r="H567" s="194"/>
      <c r="P567" s="194"/>
      <c r="S567" s="194"/>
      <c r="T567" s="194"/>
      <c r="U567" s="194"/>
      <c r="V567" s="194"/>
      <c r="W567" s="196"/>
      <c r="X567" s="248"/>
      <c r="Y567" s="194"/>
    </row>
    <row r="568" spans="1:25" ht="15">
      <c r="A568" s="194"/>
      <c r="B568" s="248"/>
      <c r="H568" s="194"/>
      <c r="P568" s="194"/>
      <c r="S568" s="194"/>
      <c r="T568" s="194"/>
      <c r="U568" s="194"/>
      <c r="V568" s="194"/>
      <c r="W568" s="196"/>
      <c r="X568" s="248"/>
      <c r="Y568" s="194"/>
    </row>
    <row r="569" spans="1:25" ht="15">
      <c r="A569" s="194"/>
      <c r="B569" s="248"/>
      <c r="H569" s="194"/>
      <c r="P569" s="194"/>
      <c r="S569" s="194"/>
      <c r="T569" s="194"/>
      <c r="U569" s="194"/>
      <c r="V569" s="194"/>
      <c r="W569" s="196"/>
      <c r="X569" s="248"/>
      <c r="Y569" s="194"/>
    </row>
    <row r="570" spans="1:25" ht="15">
      <c r="A570" s="194"/>
      <c r="B570" s="248"/>
      <c r="H570" s="194"/>
      <c r="P570" s="194"/>
      <c r="S570" s="194"/>
      <c r="T570" s="194"/>
      <c r="U570" s="194"/>
      <c r="V570" s="194"/>
      <c r="W570" s="196"/>
      <c r="X570" s="248"/>
      <c r="Y570" s="194"/>
    </row>
    <row r="571" spans="1:25" ht="15">
      <c r="A571" s="194"/>
      <c r="B571" s="248"/>
      <c r="H571" s="194"/>
      <c r="P571" s="194"/>
      <c r="S571" s="194"/>
      <c r="T571" s="194"/>
      <c r="U571" s="194"/>
      <c r="V571" s="194"/>
      <c r="W571" s="196"/>
      <c r="X571" s="248"/>
      <c r="Y571" s="194"/>
    </row>
    <row r="572" spans="1:25" ht="15">
      <c r="A572" s="194"/>
      <c r="B572" s="248"/>
      <c r="H572" s="194"/>
      <c r="P572" s="194"/>
      <c r="S572" s="194"/>
      <c r="T572" s="194"/>
      <c r="U572" s="194"/>
      <c r="V572" s="194"/>
      <c r="W572" s="196"/>
      <c r="X572" s="248"/>
      <c r="Y572" s="194"/>
    </row>
    <row r="573" spans="1:25" ht="15">
      <c r="A573" s="194"/>
      <c r="B573" s="248"/>
      <c r="H573" s="194"/>
      <c r="P573" s="194"/>
      <c r="S573" s="194"/>
      <c r="T573" s="194"/>
      <c r="U573" s="194"/>
      <c r="V573" s="194"/>
      <c r="W573" s="196"/>
      <c r="X573" s="248"/>
      <c r="Y573" s="194"/>
    </row>
    <row r="574" spans="1:25" ht="15">
      <c r="A574" s="194"/>
      <c r="B574" s="248"/>
      <c r="H574" s="194"/>
      <c r="P574" s="194"/>
      <c r="S574" s="194"/>
      <c r="T574" s="194"/>
      <c r="U574" s="194"/>
      <c r="V574" s="194"/>
      <c r="W574" s="196"/>
      <c r="X574" s="248"/>
      <c r="Y574" s="194"/>
    </row>
    <row r="575" spans="1:25" ht="15">
      <c r="A575" s="194"/>
      <c r="B575" s="248"/>
      <c r="H575" s="194"/>
      <c r="P575" s="194"/>
      <c r="S575" s="194"/>
      <c r="T575" s="194"/>
      <c r="U575" s="194"/>
      <c r="V575" s="194"/>
      <c r="W575" s="196"/>
      <c r="X575" s="248"/>
      <c r="Y575" s="194"/>
    </row>
    <row r="576" spans="1:25" ht="15">
      <c r="A576" s="194"/>
      <c r="B576" s="248"/>
      <c r="H576" s="194"/>
      <c r="P576" s="194"/>
      <c r="S576" s="194"/>
      <c r="T576" s="194"/>
      <c r="U576" s="194"/>
      <c r="V576" s="194"/>
      <c r="W576" s="196"/>
      <c r="X576" s="248"/>
      <c r="Y576" s="194"/>
    </row>
    <row r="577" spans="1:25" ht="15">
      <c r="A577" s="194"/>
      <c r="B577" s="248"/>
      <c r="H577" s="194"/>
      <c r="P577" s="194"/>
      <c r="S577" s="194"/>
      <c r="T577" s="194"/>
      <c r="U577" s="194"/>
      <c r="V577" s="194"/>
      <c r="W577" s="196"/>
      <c r="X577" s="248"/>
      <c r="Y577" s="194"/>
    </row>
    <row r="578" spans="1:25" ht="15">
      <c r="A578" s="194"/>
      <c r="B578" s="248"/>
      <c r="H578" s="194"/>
      <c r="P578" s="194"/>
      <c r="S578" s="194"/>
      <c r="T578" s="194"/>
      <c r="U578" s="194"/>
      <c r="V578" s="194"/>
      <c r="W578" s="196"/>
      <c r="X578" s="248"/>
      <c r="Y578" s="194"/>
    </row>
    <row r="579" spans="1:25" ht="15">
      <c r="A579" s="194"/>
      <c r="B579" s="248"/>
      <c r="H579" s="194"/>
      <c r="P579" s="194"/>
      <c r="S579" s="194"/>
      <c r="T579" s="194"/>
      <c r="U579" s="194"/>
      <c r="V579" s="194"/>
      <c r="W579" s="196"/>
      <c r="X579" s="248"/>
      <c r="Y579" s="194"/>
    </row>
    <row r="580" spans="1:25" ht="15">
      <c r="A580" s="194"/>
      <c r="B580" s="248"/>
      <c r="H580" s="194"/>
      <c r="P580" s="194"/>
      <c r="S580" s="194"/>
      <c r="T580" s="194"/>
      <c r="U580" s="194"/>
      <c r="V580" s="194"/>
      <c r="W580" s="196"/>
      <c r="X580" s="248"/>
      <c r="Y580" s="194"/>
    </row>
    <row r="581" spans="1:25" ht="15">
      <c r="A581" s="194"/>
      <c r="B581" s="248"/>
      <c r="H581" s="194"/>
      <c r="P581" s="194"/>
      <c r="S581" s="194"/>
      <c r="T581" s="194"/>
      <c r="U581" s="194"/>
      <c r="V581" s="194"/>
      <c r="W581" s="196"/>
      <c r="X581" s="248"/>
      <c r="Y581" s="194"/>
    </row>
    <row r="582" spans="1:25" ht="15">
      <c r="A582" s="194"/>
      <c r="B582" s="248"/>
      <c r="H582" s="194"/>
      <c r="P582" s="194"/>
      <c r="S582" s="194"/>
      <c r="T582" s="194"/>
      <c r="U582" s="194"/>
      <c r="V582" s="194"/>
      <c r="W582" s="196"/>
      <c r="X582" s="248"/>
      <c r="Y582" s="194"/>
    </row>
    <row r="583" spans="1:25" ht="15">
      <c r="A583" s="194"/>
      <c r="B583" s="248"/>
      <c r="H583" s="194"/>
      <c r="P583" s="194"/>
      <c r="S583" s="194"/>
      <c r="T583" s="194"/>
      <c r="U583" s="194"/>
      <c r="V583" s="194"/>
      <c r="W583" s="196"/>
      <c r="X583" s="248"/>
      <c r="Y583" s="194"/>
    </row>
    <row r="584" spans="1:25" ht="15">
      <c r="A584" s="194"/>
      <c r="B584" s="248"/>
      <c r="H584" s="194"/>
      <c r="P584" s="194"/>
      <c r="S584" s="194"/>
      <c r="T584" s="194"/>
      <c r="U584" s="194"/>
      <c r="V584" s="194"/>
      <c r="W584" s="196"/>
      <c r="X584" s="248"/>
      <c r="Y584" s="194"/>
    </row>
    <row r="585" spans="1:25" ht="15">
      <c r="A585" s="194"/>
      <c r="B585" s="248"/>
      <c r="H585" s="194"/>
      <c r="P585" s="194"/>
      <c r="S585" s="194"/>
      <c r="T585" s="194"/>
      <c r="U585" s="194"/>
      <c r="V585" s="194"/>
      <c r="W585" s="196"/>
      <c r="X585" s="248"/>
      <c r="Y585" s="194"/>
    </row>
    <row r="586" spans="1:25" ht="15">
      <c r="A586" s="194"/>
      <c r="B586" s="248"/>
      <c r="H586" s="194"/>
      <c r="P586" s="194"/>
      <c r="S586" s="194"/>
      <c r="T586" s="194"/>
      <c r="U586" s="194"/>
      <c r="V586" s="194"/>
      <c r="W586" s="196"/>
      <c r="X586" s="248"/>
      <c r="Y586" s="194"/>
    </row>
    <row r="587" spans="1:25" ht="15">
      <c r="A587" s="194"/>
      <c r="B587" s="248"/>
      <c r="H587" s="194"/>
      <c r="P587" s="194"/>
      <c r="S587" s="194"/>
      <c r="T587" s="194"/>
      <c r="U587" s="194"/>
      <c r="V587" s="194"/>
      <c r="W587" s="196"/>
      <c r="X587" s="248"/>
      <c r="Y587" s="194"/>
    </row>
    <row r="588" spans="1:25" ht="15">
      <c r="A588" s="194"/>
      <c r="B588" s="248"/>
      <c r="H588" s="194"/>
      <c r="P588" s="194"/>
      <c r="S588" s="194"/>
      <c r="T588" s="194"/>
      <c r="U588" s="194"/>
      <c r="V588" s="194"/>
      <c r="W588" s="196"/>
      <c r="X588" s="248"/>
      <c r="Y588" s="194"/>
    </row>
    <row r="589" spans="1:25" ht="15">
      <c r="A589" s="194"/>
      <c r="B589" s="248"/>
      <c r="H589" s="194"/>
      <c r="P589" s="194"/>
      <c r="S589" s="194"/>
      <c r="T589" s="194"/>
      <c r="U589" s="194"/>
      <c r="V589" s="194"/>
      <c r="W589" s="196"/>
      <c r="X589" s="248"/>
      <c r="Y589" s="194"/>
    </row>
    <row r="590" spans="1:25" ht="15">
      <c r="A590" s="194"/>
      <c r="B590" s="248"/>
      <c r="H590" s="194"/>
      <c r="P590" s="194"/>
      <c r="S590" s="194"/>
      <c r="T590" s="194"/>
      <c r="U590" s="194"/>
      <c r="V590" s="194"/>
      <c r="W590" s="196"/>
      <c r="X590" s="248"/>
      <c r="Y590" s="194"/>
    </row>
    <row r="591" spans="1:25" ht="15">
      <c r="A591" s="194"/>
      <c r="B591" s="248"/>
      <c r="H591" s="194"/>
      <c r="P591" s="194"/>
      <c r="S591" s="194"/>
      <c r="T591" s="194"/>
      <c r="U591" s="194"/>
      <c r="V591" s="194"/>
      <c r="W591" s="196"/>
      <c r="X591" s="248"/>
      <c r="Y591" s="194"/>
    </row>
    <row r="592" spans="1:25" ht="15">
      <c r="A592" s="194"/>
      <c r="B592" s="248"/>
      <c r="H592" s="194"/>
      <c r="P592" s="194"/>
      <c r="S592" s="194"/>
      <c r="T592" s="194"/>
      <c r="U592" s="194"/>
      <c r="V592" s="194"/>
      <c r="W592" s="196"/>
      <c r="X592" s="248"/>
      <c r="Y592" s="194"/>
    </row>
    <row r="593" spans="1:25" ht="15">
      <c r="A593" s="194"/>
      <c r="B593" s="248"/>
      <c r="H593" s="194"/>
      <c r="P593" s="194"/>
      <c r="S593" s="194"/>
      <c r="T593" s="194"/>
      <c r="U593" s="194"/>
      <c r="V593" s="194"/>
      <c r="W593" s="196"/>
      <c r="X593" s="248"/>
      <c r="Y593" s="194"/>
    </row>
    <row r="594" spans="1:25" ht="15">
      <c r="A594" s="194"/>
      <c r="B594" s="248"/>
      <c r="H594" s="194"/>
      <c r="P594" s="194"/>
      <c r="S594" s="194"/>
      <c r="T594" s="194"/>
      <c r="U594" s="194"/>
      <c r="V594" s="194"/>
      <c r="W594" s="196"/>
      <c r="X594" s="248"/>
      <c r="Y594" s="194"/>
    </row>
    <row r="595" spans="1:25" ht="15">
      <c r="A595" s="194"/>
      <c r="B595" s="248"/>
      <c r="H595" s="194"/>
      <c r="P595" s="194"/>
      <c r="S595" s="194"/>
      <c r="T595" s="194"/>
      <c r="U595" s="194"/>
      <c r="V595" s="194"/>
      <c r="W595" s="196"/>
      <c r="X595" s="248"/>
      <c r="Y595" s="194"/>
    </row>
    <row r="596" spans="1:25" ht="15">
      <c r="A596" s="194"/>
      <c r="B596" s="248"/>
      <c r="H596" s="194"/>
      <c r="P596" s="194"/>
      <c r="S596" s="194"/>
      <c r="T596" s="194"/>
      <c r="U596" s="194"/>
      <c r="V596" s="194"/>
      <c r="W596" s="196"/>
      <c r="X596" s="248"/>
      <c r="Y596" s="194"/>
    </row>
    <row r="597" spans="1:25" ht="15">
      <c r="A597" s="194"/>
      <c r="B597" s="248"/>
      <c r="H597" s="194"/>
      <c r="P597" s="194"/>
      <c r="S597" s="194"/>
      <c r="T597" s="194"/>
      <c r="U597" s="194"/>
      <c r="V597" s="194"/>
      <c r="W597" s="196"/>
      <c r="X597" s="248"/>
      <c r="Y597" s="194"/>
    </row>
    <row r="598" spans="1:25" ht="15">
      <c r="A598" s="194"/>
      <c r="B598" s="248"/>
      <c r="H598" s="194"/>
      <c r="P598" s="194"/>
      <c r="S598" s="194"/>
      <c r="T598" s="194"/>
      <c r="U598" s="194"/>
      <c r="V598" s="194"/>
      <c r="W598" s="196"/>
      <c r="X598" s="248"/>
      <c r="Y598" s="194"/>
    </row>
    <row r="599" spans="1:25" ht="15">
      <c r="A599" s="194"/>
      <c r="B599" s="248"/>
      <c r="H599" s="194"/>
      <c r="P599" s="194"/>
      <c r="S599" s="194"/>
      <c r="T599" s="194"/>
      <c r="U599" s="194"/>
      <c r="V599" s="194"/>
      <c r="W599" s="196"/>
      <c r="X599" s="248"/>
      <c r="Y599" s="194"/>
    </row>
    <row r="600" spans="1:25" ht="15">
      <c r="A600" s="194"/>
      <c r="B600" s="248"/>
      <c r="H600" s="194"/>
      <c r="P600" s="194"/>
      <c r="S600" s="194"/>
      <c r="T600" s="194"/>
      <c r="U600" s="194"/>
      <c r="V600" s="194"/>
      <c r="W600" s="196"/>
      <c r="X600" s="248"/>
      <c r="Y600" s="194"/>
    </row>
    <row r="601" spans="1:25" ht="15">
      <c r="A601" s="194"/>
      <c r="B601" s="248"/>
      <c r="H601" s="194"/>
      <c r="P601" s="194"/>
      <c r="S601" s="194"/>
      <c r="T601" s="194"/>
      <c r="U601" s="194"/>
      <c r="V601" s="194"/>
      <c r="W601" s="196"/>
      <c r="X601" s="248"/>
      <c r="Y601" s="194"/>
    </row>
    <row r="602" spans="1:25" ht="15">
      <c r="A602" s="194"/>
      <c r="B602" s="248"/>
      <c r="H602" s="194"/>
      <c r="P602" s="194"/>
      <c r="S602" s="194"/>
      <c r="T602" s="194"/>
      <c r="U602" s="194"/>
      <c r="V602" s="194"/>
      <c r="W602" s="196"/>
      <c r="X602" s="248"/>
      <c r="Y602" s="194"/>
    </row>
    <row r="603" spans="1:25" ht="15">
      <c r="A603" s="194"/>
      <c r="B603" s="248"/>
      <c r="H603" s="194"/>
      <c r="P603" s="194"/>
      <c r="S603" s="194"/>
      <c r="T603" s="194"/>
      <c r="U603" s="194"/>
      <c r="V603" s="194"/>
      <c r="W603" s="196"/>
      <c r="X603" s="248"/>
      <c r="Y603" s="194"/>
    </row>
    <row r="604" spans="1:25" ht="15">
      <c r="A604" s="194"/>
      <c r="B604" s="248"/>
      <c r="H604" s="194"/>
      <c r="P604" s="194"/>
      <c r="S604" s="194"/>
      <c r="T604" s="194"/>
      <c r="U604" s="194"/>
      <c r="V604" s="194"/>
      <c r="W604" s="196"/>
      <c r="X604" s="248"/>
      <c r="Y604" s="194"/>
    </row>
    <row r="605" spans="1:25" ht="15">
      <c r="A605" s="194"/>
      <c r="B605" s="248"/>
      <c r="H605" s="194"/>
      <c r="P605" s="194"/>
      <c r="S605" s="194"/>
      <c r="T605" s="194"/>
      <c r="U605" s="194"/>
      <c r="V605" s="194"/>
      <c r="W605" s="196"/>
      <c r="X605" s="248"/>
      <c r="Y605" s="194"/>
    </row>
    <row r="606" spans="1:25" ht="15">
      <c r="A606" s="194"/>
      <c r="B606" s="248"/>
      <c r="H606" s="194"/>
      <c r="P606" s="194"/>
      <c r="S606" s="194"/>
      <c r="T606" s="194"/>
      <c r="U606" s="194"/>
      <c r="V606" s="194"/>
      <c r="W606" s="196"/>
      <c r="X606" s="248"/>
      <c r="Y606" s="194"/>
    </row>
    <row r="607" spans="1:25" ht="15">
      <c r="A607" s="194"/>
      <c r="B607" s="248"/>
      <c r="H607" s="194"/>
      <c r="P607" s="194"/>
      <c r="S607" s="194"/>
      <c r="T607" s="194"/>
      <c r="U607" s="194"/>
      <c r="V607" s="194"/>
      <c r="W607" s="196"/>
      <c r="X607" s="248"/>
      <c r="Y607" s="194"/>
    </row>
    <row r="608" spans="1:25" ht="15">
      <c r="A608" s="194"/>
      <c r="B608" s="248"/>
      <c r="H608" s="194"/>
      <c r="P608" s="194"/>
      <c r="S608" s="194"/>
      <c r="T608" s="194"/>
      <c r="U608" s="194"/>
      <c r="V608" s="194"/>
      <c r="W608" s="196"/>
      <c r="X608" s="248"/>
      <c r="Y608" s="194"/>
    </row>
    <row r="609" spans="1:25" ht="15">
      <c r="A609" s="194"/>
      <c r="B609" s="248"/>
      <c r="H609" s="194"/>
      <c r="P609" s="194"/>
      <c r="S609" s="194"/>
      <c r="T609" s="194"/>
      <c r="U609" s="194"/>
      <c r="V609" s="194"/>
      <c r="W609" s="196"/>
      <c r="X609" s="248"/>
      <c r="Y609" s="194"/>
    </row>
    <row r="610" spans="1:25" ht="15">
      <c r="A610" s="194"/>
      <c r="B610" s="248"/>
      <c r="H610" s="194"/>
      <c r="P610" s="194"/>
      <c r="S610" s="194"/>
      <c r="T610" s="194"/>
      <c r="U610" s="194"/>
      <c r="V610" s="194"/>
      <c r="W610" s="196"/>
      <c r="X610" s="248"/>
      <c r="Y610" s="194"/>
    </row>
    <row r="611" spans="1:25" ht="15">
      <c r="A611" s="194"/>
      <c r="B611" s="248"/>
      <c r="H611" s="194"/>
      <c r="P611" s="194"/>
      <c r="S611" s="194"/>
      <c r="T611" s="194"/>
      <c r="U611" s="194"/>
      <c r="V611" s="194"/>
      <c r="W611" s="196"/>
      <c r="X611" s="248"/>
      <c r="Y611" s="194"/>
    </row>
    <row r="612" spans="1:25" ht="15">
      <c r="A612" s="194"/>
      <c r="B612" s="248"/>
      <c r="H612" s="194"/>
      <c r="P612" s="194"/>
      <c r="S612" s="194"/>
      <c r="T612" s="194"/>
      <c r="U612" s="194"/>
      <c r="V612" s="194"/>
      <c r="W612" s="196"/>
      <c r="X612" s="248"/>
      <c r="Y612" s="194"/>
    </row>
    <row r="613" spans="1:25" ht="15">
      <c r="A613" s="194"/>
      <c r="B613" s="248"/>
      <c r="H613" s="194"/>
      <c r="P613" s="194"/>
      <c r="S613" s="194"/>
      <c r="T613" s="194"/>
      <c r="U613" s="194"/>
      <c r="V613" s="194"/>
      <c r="W613" s="196"/>
      <c r="X613" s="248"/>
      <c r="Y613" s="194"/>
    </row>
    <row r="614" spans="1:25" ht="15">
      <c r="A614" s="194"/>
      <c r="B614" s="248"/>
      <c r="H614" s="194"/>
      <c r="P614" s="194"/>
      <c r="S614" s="194"/>
      <c r="T614" s="194"/>
      <c r="U614" s="194"/>
      <c r="V614" s="194"/>
      <c r="W614" s="196"/>
      <c r="X614" s="248"/>
      <c r="Y614" s="194"/>
    </row>
    <row r="615" spans="1:25" ht="15">
      <c r="A615" s="194"/>
      <c r="B615" s="248"/>
      <c r="H615" s="194"/>
      <c r="P615" s="194"/>
      <c r="S615" s="194"/>
      <c r="T615" s="194"/>
      <c r="U615" s="194"/>
      <c r="V615" s="194"/>
      <c r="W615" s="196"/>
      <c r="X615" s="248"/>
      <c r="Y615" s="194"/>
    </row>
    <row r="616" spans="1:25" ht="15">
      <c r="A616" s="194"/>
      <c r="B616" s="248"/>
      <c r="H616" s="194"/>
      <c r="P616" s="194"/>
      <c r="S616" s="194"/>
      <c r="T616" s="194"/>
      <c r="U616" s="194"/>
      <c r="V616" s="194"/>
      <c r="W616" s="196"/>
      <c r="X616" s="248"/>
      <c r="Y616" s="194"/>
    </row>
    <row r="617" spans="1:25" ht="15">
      <c r="A617" s="194"/>
      <c r="B617" s="248"/>
      <c r="H617" s="194"/>
      <c r="P617" s="194"/>
      <c r="S617" s="194"/>
      <c r="T617" s="194"/>
      <c r="U617" s="194"/>
      <c r="V617" s="194"/>
      <c r="W617" s="196"/>
      <c r="X617" s="248"/>
      <c r="Y617" s="194"/>
    </row>
    <row r="618" spans="1:25" ht="15">
      <c r="A618" s="194"/>
      <c r="B618" s="248"/>
      <c r="H618" s="194"/>
      <c r="P618" s="194"/>
      <c r="S618" s="194"/>
      <c r="T618" s="194"/>
      <c r="U618" s="194"/>
      <c r="V618" s="194"/>
      <c r="W618" s="196"/>
      <c r="X618" s="248"/>
      <c r="Y618" s="194"/>
    </row>
    <row r="619" spans="1:25" ht="15">
      <c r="A619" s="194"/>
      <c r="B619" s="248"/>
      <c r="H619" s="194"/>
      <c r="P619" s="194"/>
      <c r="S619" s="194"/>
      <c r="T619" s="194"/>
      <c r="U619" s="194"/>
      <c r="V619" s="194"/>
      <c r="W619" s="196"/>
      <c r="X619" s="248"/>
      <c r="Y619" s="194"/>
    </row>
    <row r="620" spans="1:25" ht="15">
      <c r="A620" s="194"/>
      <c r="B620" s="248"/>
      <c r="H620" s="194"/>
      <c r="P620" s="194"/>
      <c r="S620" s="194"/>
      <c r="T620" s="194"/>
      <c r="U620" s="194"/>
      <c r="V620" s="194"/>
      <c r="W620" s="196"/>
      <c r="X620" s="248"/>
      <c r="Y620" s="194"/>
    </row>
    <row r="621" spans="1:25" ht="15">
      <c r="A621" s="194"/>
      <c r="B621" s="248"/>
      <c r="H621" s="194"/>
      <c r="P621" s="194"/>
      <c r="S621" s="194"/>
      <c r="T621" s="194"/>
      <c r="U621" s="194"/>
      <c r="V621" s="194"/>
      <c r="W621" s="196"/>
      <c r="X621" s="248"/>
      <c r="Y621" s="194"/>
    </row>
    <row r="622" spans="1:25" ht="15">
      <c r="A622" s="194"/>
      <c r="B622" s="248"/>
      <c r="H622" s="194"/>
      <c r="P622" s="194"/>
      <c r="S622" s="194"/>
      <c r="T622" s="194"/>
      <c r="U622" s="194"/>
      <c r="V622" s="194"/>
      <c r="W622" s="196"/>
      <c r="X622" s="248"/>
      <c r="Y622" s="194"/>
    </row>
    <row r="623" spans="1:25" ht="15">
      <c r="A623" s="194"/>
      <c r="B623" s="248"/>
      <c r="H623" s="194"/>
      <c r="P623" s="194"/>
      <c r="S623" s="194"/>
      <c r="T623" s="194"/>
      <c r="U623" s="194"/>
      <c r="V623" s="194"/>
      <c r="W623" s="196"/>
      <c r="X623" s="248"/>
      <c r="Y623" s="194"/>
    </row>
    <row r="624" spans="1:25" ht="15">
      <c r="A624" s="194"/>
      <c r="B624" s="248"/>
      <c r="H624" s="194"/>
      <c r="P624" s="194"/>
      <c r="S624" s="194"/>
      <c r="T624" s="194"/>
      <c r="U624" s="194"/>
      <c r="V624" s="194"/>
      <c r="W624" s="196"/>
      <c r="X624" s="248"/>
      <c r="Y624" s="194"/>
    </row>
    <row r="625" spans="1:25" ht="15">
      <c r="A625" s="194"/>
      <c r="B625" s="248"/>
      <c r="H625" s="194"/>
      <c r="P625" s="194"/>
      <c r="S625" s="194"/>
      <c r="T625" s="194"/>
      <c r="U625" s="194"/>
      <c r="V625" s="194"/>
      <c r="W625" s="196"/>
      <c r="X625" s="248"/>
      <c r="Y625" s="194"/>
    </row>
    <row r="626" spans="1:25" ht="15">
      <c r="A626" s="194"/>
      <c r="B626" s="248"/>
      <c r="H626" s="194"/>
      <c r="P626" s="194"/>
      <c r="S626" s="194"/>
      <c r="T626" s="194"/>
      <c r="U626" s="194"/>
      <c r="V626" s="194"/>
      <c r="W626" s="196"/>
      <c r="X626" s="248"/>
      <c r="Y626" s="194"/>
    </row>
    <row r="627" spans="1:25" ht="15">
      <c r="A627" s="194"/>
      <c r="B627" s="248"/>
      <c r="H627" s="194"/>
      <c r="P627" s="194"/>
      <c r="S627" s="194"/>
      <c r="T627" s="194"/>
      <c r="U627" s="194"/>
      <c r="V627" s="194"/>
      <c r="W627" s="196"/>
      <c r="X627" s="248"/>
      <c r="Y627" s="194"/>
    </row>
    <row r="628" spans="1:25" ht="15">
      <c r="A628" s="194"/>
      <c r="B628" s="248"/>
      <c r="H628" s="194"/>
      <c r="P628" s="194"/>
      <c r="S628" s="194"/>
      <c r="T628" s="194"/>
      <c r="U628" s="194"/>
      <c r="V628" s="194"/>
      <c r="W628" s="196"/>
      <c r="X628" s="248"/>
      <c r="Y628" s="194"/>
    </row>
    <row r="629" spans="1:25" ht="15">
      <c r="A629" s="194"/>
      <c r="B629" s="248"/>
      <c r="H629" s="194"/>
      <c r="P629" s="194"/>
      <c r="S629" s="194"/>
      <c r="T629" s="194"/>
      <c r="U629" s="194"/>
      <c r="V629" s="194"/>
      <c r="W629" s="196"/>
      <c r="X629" s="248"/>
      <c r="Y629" s="194"/>
    </row>
    <row r="630" spans="1:25" ht="15">
      <c r="A630" s="194"/>
      <c r="B630" s="248"/>
      <c r="H630" s="194"/>
      <c r="P630" s="194"/>
      <c r="S630" s="194"/>
      <c r="T630" s="194"/>
      <c r="U630" s="194"/>
      <c r="V630" s="194"/>
      <c r="W630" s="196"/>
      <c r="X630" s="248"/>
      <c r="Y630" s="194"/>
    </row>
    <row r="631" spans="1:25" ht="15">
      <c r="A631" s="194"/>
      <c r="B631" s="248"/>
      <c r="H631" s="194"/>
      <c r="P631" s="194"/>
      <c r="S631" s="194"/>
      <c r="T631" s="194"/>
      <c r="U631" s="194"/>
      <c r="V631" s="194"/>
      <c r="W631" s="196"/>
      <c r="X631" s="248"/>
      <c r="Y631" s="194"/>
    </row>
    <row r="632" spans="1:25" ht="15">
      <c r="A632" s="194"/>
      <c r="B632" s="248"/>
      <c r="H632" s="194"/>
      <c r="P632" s="194"/>
      <c r="S632" s="194"/>
      <c r="T632" s="194"/>
      <c r="U632" s="194"/>
      <c r="V632" s="194"/>
      <c r="W632" s="196"/>
      <c r="X632" s="248"/>
      <c r="Y632" s="194"/>
    </row>
    <row r="633" spans="1:25" ht="15">
      <c r="A633" s="194"/>
      <c r="B633" s="248"/>
      <c r="H633" s="194"/>
      <c r="P633" s="194"/>
      <c r="S633" s="194"/>
      <c r="T633" s="194"/>
      <c r="U633" s="194"/>
      <c r="V633" s="194"/>
      <c r="W633" s="196"/>
      <c r="X633" s="248"/>
      <c r="Y633" s="194"/>
    </row>
    <row r="634" spans="1:25" ht="15">
      <c r="A634" s="194"/>
      <c r="B634" s="248"/>
      <c r="H634" s="194"/>
      <c r="P634" s="194"/>
      <c r="S634" s="194"/>
      <c r="T634" s="194"/>
      <c r="U634" s="194"/>
      <c r="V634" s="194"/>
      <c r="W634" s="196"/>
      <c r="X634" s="248"/>
      <c r="Y634" s="194"/>
    </row>
    <row r="635" spans="1:25" ht="15">
      <c r="A635" s="194"/>
      <c r="B635" s="248"/>
      <c r="H635" s="194"/>
      <c r="P635" s="194"/>
      <c r="S635" s="194"/>
      <c r="T635" s="194"/>
      <c r="U635" s="194"/>
      <c r="V635" s="194"/>
      <c r="W635" s="196"/>
      <c r="X635" s="248"/>
      <c r="Y635" s="194"/>
    </row>
    <row r="636" spans="1:25" ht="15">
      <c r="A636" s="194"/>
      <c r="B636" s="248"/>
      <c r="H636" s="194"/>
      <c r="P636" s="194"/>
      <c r="S636" s="194"/>
      <c r="T636" s="194"/>
      <c r="U636" s="194"/>
      <c r="V636" s="194"/>
      <c r="W636" s="196"/>
      <c r="X636" s="248"/>
      <c r="Y636" s="194"/>
    </row>
    <row r="637" spans="1:25" ht="15">
      <c r="A637" s="194"/>
      <c r="B637" s="248"/>
      <c r="H637" s="194"/>
      <c r="P637" s="194"/>
      <c r="S637" s="194"/>
      <c r="T637" s="194"/>
      <c r="U637" s="194"/>
      <c r="V637" s="194"/>
      <c r="W637" s="196"/>
      <c r="X637" s="248"/>
      <c r="Y637" s="194"/>
    </row>
    <row r="638" spans="1:25" ht="15">
      <c r="A638" s="194"/>
      <c r="B638" s="248"/>
      <c r="H638" s="194"/>
      <c r="P638" s="194"/>
      <c r="S638" s="194"/>
      <c r="T638" s="194"/>
      <c r="U638" s="194"/>
      <c r="V638" s="194"/>
      <c r="W638" s="196"/>
      <c r="X638" s="248"/>
      <c r="Y638" s="194"/>
    </row>
    <row r="639" spans="1:25" ht="15">
      <c r="A639" s="194"/>
      <c r="B639" s="248"/>
      <c r="H639" s="194"/>
      <c r="P639" s="194"/>
      <c r="S639" s="194"/>
      <c r="T639" s="194"/>
      <c r="U639" s="194"/>
      <c r="V639" s="194"/>
      <c r="W639" s="196"/>
      <c r="X639" s="248"/>
      <c r="Y639" s="194"/>
    </row>
    <row r="640" spans="1:25" ht="15">
      <c r="A640" s="194"/>
      <c r="B640" s="248"/>
      <c r="H640" s="194"/>
      <c r="P640" s="194"/>
      <c r="S640" s="194"/>
      <c r="T640" s="194"/>
      <c r="U640" s="194"/>
      <c r="V640" s="194"/>
      <c r="W640" s="196"/>
      <c r="X640" s="248"/>
      <c r="Y640" s="194"/>
    </row>
    <row r="641" spans="1:25" ht="15">
      <c r="A641" s="194"/>
      <c r="B641" s="248"/>
      <c r="H641" s="194"/>
      <c r="P641" s="194"/>
      <c r="S641" s="194"/>
      <c r="T641" s="194"/>
      <c r="U641" s="194"/>
      <c r="V641" s="194"/>
      <c r="W641" s="196"/>
      <c r="X641" s="248"/>
      <c r="Y641" s="194"/>
    </row>
    <row r="642" spans="1:25" ht="15">
      <c r="A642" s="194"/>
      <c r="B642" s="248"/>
      <c r="H642" s="194"/>
      <c r="P642" s="194"/>
      <c r="S642" s="194"/>
      <c r="T642" s="194"/>
      <c r="U642" s="194"/>
      <c r="V642" s="194"/>
      <c r="W642" s="196"/>
      <c r="X642" s="248"/>
      <c r="Y642" s="194"/>
    </row>
    <row r="643" spans="1:25" ht="15">
      <c r="A643" s="194"/>
      <c r="B643" s="248"/>
      <c r="H643" s="194"/>
      <c r="P643" s="194"/>
      <c r="S643" s="194"/>
      <c r="T643" s="194"/>
      <c r="U643" s="194"/>
      <c r="V643" s="194"/>
      <c r="W643" s="196"/>
      <c r="X643" s="248"/>
      <c r="Y643" s="194"/>
    </row>
    <row r="644" spans="1:25" ht="15">
      <c r="A644" s="194"/>
      <c r="B644" s="248"/>
      <c r="H644" s="194"/>
      <c r="P644" s="194"/>
      <c r="S644" s="194"/>
      <c r="T644" s="194"/>
      <c r="U644" s="194"/>
      <c r="V644" s="194"/>
      <c r="W644" s="196"/>
      <c r="X644" s="248"/>
      <c r="Y644" s="194"/>
    </row>
    <row r="645" spans="1:25" ht="15">
      <c r="A645" s="194"/>
      <c r="B645" s="248"/>
      <c r="H645" s="194"/>
      <c r="P645" s="194"/>
      <c r="S645" s="194"/>
      <c r="T645" s="194"/>
      <c r="U645" s="194"/>
      <c r="V645" s="194"/>
      <c r="W645" s="196"/>
      <c r="X645" s="248"/>
      <c r="Y645" s="194"/>
    </row>
    <row r="646" spans="1:25" ht="15">
      <c r="A646" s="194"/>
      <c r="B646" s="248"/>
      <c r="H646" s="194"/>
      <c r="P646" s="194"/>
      <c r="S646" s="194"/>
      <c r="T646" s="194"/>
      <c r="U646" s="194"/>
      <c r="V646" s="194"/>
      <c r="W646" s="196"/>
      <c r="X646" s="248"/>
      <c r="Y646" s="194"/>
    </row>
    <row r="647" spans="1:25" ht="15">
      <c r="A647" s="194"/>
      <c r="B647" s="248"/>
      <c r="H647" s="194"/>
      <c r="P647" s="194"/>
      <c r="S647" s="194"/>
      <c r="T647" s="194"/>
      <c r="U647" s="194"/>
      <c r="V647" s="194"/>
      <c r="W647" s="196"/>
      <c r="X647" s="248"/>
      <c r="Y647" s="194"/>
    </row>
    <row r="648" spans="1:25" ht="15">
      <c r="A648" s="194"/>
      <c r="B648" s="248"/>
      <c r="H648" s="194"/>
      <c r="P648" s="194"/>
      <c r="S648" s="194"/>
      <c r="T648" s="194"/>
      <c r="U648" s="194"/>
      <c r="V648" s="194"/>
      <c r="W648" s="196"/>
      <c r="X648" s="248"/>
      <c r="Y648" s="194"/>
    </row>
    <row r="649" spans="1:25" ht="15">
      <c r="A649" s="194"/>
      <c r="B649" s="248"/>
      <c r="H649" s="194"/>
      <c r="P649" s="194"/>
      <c r="S649" s="194"/>
      <c r="T649" s="194"/>
      <c r="U649" s="194"/>
      <c r="V649" s="194"/>
      <c r="W649" s="196"/>
      <c r="X649" s="248"/>
      <c r="Y649" s="194"/>
    </row>
    <row r="650" spans="1:25" ht="15">
      <c r="A650" s="194"/>
      <c r="B650" s="248"/>
      <c r="H650" s="194"/>
      <c r="P650" s="194"/>
      <c r="S650" s="194"/>
      <c r="T650" s="194"/>
      <c r="U650" s="194"/>
      <c r="V650" s="194"/>
      <c r="W650" s="196"/>
      <c r="X650" s="248"/>
      <c r="Y650" s="194"/>
    </row>
    <row r="651" spans="1:25" ht="15">
      <c r="A651" s="194"/>
      <c r="B651" s="248"/>
      <c r="H651" s="194"/>
      <c r="P651" s="194"/>
      <c r="S651" s="194"/>
      <c r="T651" s="194"/>
      <c r="U651" s="194"/>
      <c r="V651" s="194"/>
      <c r="W651" s="196"/>
      <c r="X651" s="248"/>
      <c r="Y651" s="194"/>
    </row>
    <row r="652" spans="1:25" ht="15">
      <c r="A652" s="194"/>
      <c r="B652" s="248"/>
      <c r="H652" s="194"/>
      <c r="P652" s="194"/>
      <c r="S652" s="194"/>
      <c r="T652" s="194"/>
      <c r="U652" s="194"/>
      <c r="V652" s="194"/>
      <c r="W652" s="196"/>
      <c r="X652" s="248"/>
      <c r="Y652" s="194"/>
    </row>
    <row r="653" spans="1:25" ht="15">
      <c r="A653" s="194"/>
      <c r="B653" s="248"/>
      <c r="H653" s="194"/>
      <c r="P653" s="194"/>
      <c r="S653" s="194"/>
      <c r="T653" s="194"/>
      <c r="U653" s="194"/>
      <c r="V653" s="194"/>
      <c r="W653" s="196"/>
      <c r="X653" s="248"/>
      <c r="Y653" s="194"/>
    </row>
    <row r="654" spans="1:25" ht="15">
      <c r="A654" s="194"/>
      <c r="B654" s="248"/>
      <c r="H654" s="194"/>
      <c r="P654" s="194"/>
      <c r="S654" s="194"/>
      <c r="T654" s="194"/>
      <c r="U654" s="194"/>
      <c r="V654" s="194"/>
      <c r="W654" s="196"/>
      <c r="X654" s="248"/>
      <c r="Y654" s="194"/>
    </row>
    <row r="655" spans="1:25" ht="15">
      <c r="A655" s="194"/>
      <c r="B655" s="248"/>
      <c r="H655" s="194"/>
      <c r="P655" s="194"/>
      <c r="S655" s="194"/>
      <c r="T655" s="194"/>
      <c r="U655" s="194"/>
      <c r="V655" s="194"/>
      <c r="W655" s="196"/>
      <c r="X655" s="248"/>
      <c r="Y655" s="194"/>
    </row>
    <row r="656" spans="1:25" ht="15">
      <c r="A656" s="194"/>
      <c r="B656" s="248"/>
      <c r="H656" s="194"/>
      <c r="P656" s="194"/>
      <c r="S656" s="194"/>
      <c r="T656" s="194"/>
      <c r="U656" s="194"/>
      <c r="V656" s="194"/>
      <c r="W656" s="196"/>
      <c r="X656" s="248"/>
      <c r="Y656" s="194"/>
    </row>
    <row r="657" spans="1:25" ht="15">
      <c r="A657" s="194"/>
      <c r="B657" s="248"/>
      <c r="H657" s="194"/>
      <c r="P657" s="194"/>
      <c r="S657" s="194"/>
      <c r="T657" s="194"/>
      <c r="U657" s="194"/>
      <c r="V657" s="194"/>
      <c r="W657" s="196"/>
      <c r="X657" s="248"/>
      <c r="Y657" s="194"/>
    </row>
    <row r="658" spans="1:25" ht="15">
      <c r="A658" s="194"/>
      <c r="B658" s="248"/>
      <c r="H658" s="194"/>
      <c r="P658" s="194"/>
      <c r="S658" s="194"/>
      <c r="T658" s="194"/>
      <c r="U658" s="194"/>
      <c r="V658" s="194"/>
      <c r="W658" s="196"/>
      <c r="X658" s="248"/>
      <c r="Y658" s="194"/>
    </row>
    <row r="659" spans="1:25" ht="15">
      <c r="A659" s="194"/>
      <c r="B659" s="248"/>
      <c r="H659" s="194"/>
      <c r="P659" s="194"/>
      <c r="S659" s="194"/>
      <c r="T659" s="194"/>
      <c r="U659" s="194"/>
      <c r="V659" s="194"/>
      <c r="W659" s="196"/>
      <c r="X659" s="248"/>
      <c r="Y659" s="194"/>
    </row>
    <row r="660" spans="1:25" ht="15">
      <c r="A660" s="194"/>
      <c r="B660" s="248"/>
      <c r="H660" s="194"/>
      <c r="P660" s="194"/>
      <c r="S660" s="194"/>
      <c r="T660" s="194"/>
      <c r="U660" s="194"/>
      <c r="V660" s="194"/>
      <c r="W660" s="196"/>
      <c r="X660" s="248"/>
      <c r="Y660" s="194"/>
    </row>
    <row r="661" spans="1:25" ht="15">
      <c r="A661" s="194"/>
      <c r="B661" s="248"/>
      <c r="H661" s="194"/>
      <c r="P661" s="194"/>
      <c r="S661" s="194"/>
      <c r="T661" s="194"/>
      <c r="U661" s="194"/>
      <c r="V661" s="194"/>
      <c r="W661" s="196"/>
      <c r="X661" s="248"/>
      <c r="Y661" s="194"/>
    </row>
    <row r="662" spans="1:25" ht="15">
      <c r="A662" s="194"/>
      <c r="B662" s="248"/>
      <c r="H662" s="194"/>
      <c r="P662" s="194"/>
      <c r="S662" s="194"/>
      <c r="T662" s="194"/>
      <c r="U662" s="194"/>
      <c r="V662" s="194"/>
      <c r="W662" s="196"/>
      <c r="X662" s="248"/>
      <c r="Y662" s="194"/>
    </row>
    <row r="663" spans="1:25" ht="15">
      <c r="A663" s="194"/>
      <c r="B663" s="248"/>
      <c r="H663" s="194"/>
      <c r="P663" s="194"/>
      <c r="S663" s="194"/>
      <c r="T663" s="194"/>
      <c r="U663" s="194"/>
      <c r="V663" s="194"/>
      <c r="W663" s="196"/>
      <c r="X663" s="248"/>
      <c r="Y663" s="194"/>
    </row>
    <row r="664" spans="1:25" ht="15">
      <c r="A664" s="194"/>
      <c r="B664" s="248"/>
      <c r="H664" s="194"/>
      <c r="P664" s="194"/>
      <c r="S664" s="194"/>
      <c r="T664" s="194"/>
      <c r="U664" s="194"/>
      <c r="V664" s="194"/>
      <c r="W664" s="196"/>
      <c r="X664" s="248"/>
      <c r="Y664" s="194"/>
    </row>
    <row r="665" spans="1:25" ht="15">
      <c r="A665" s="194"/>
      <c r="B665" s="248"/>
      <c r="H665" s="194"/>
      <c r="P665" s="194"/>
      <c r="S665" s="194"/>
      <c r="T665" s="194"/>
      <c r="U665" s="194"/>
      <c r="V665" s="194"/>
      <c r="W665" s="196"/>
      <c r="X665" s="248"/>
      <c r="Y665" s="194"/>
    </row>
    <row r="666" spans="1:25" ht="15">
      <c r="A666" s="194"/>
      <c r="B666" s="248"/>
      <c r="H666" s="194"/>
      <c r="P666" s="194"/>
      <c r="S666" s="194"/>
      <c r="T666" s="194"/>
      <c r="U666" s="194"/>
      <c r="V666" s="194"/>
      <c r="W666" s="196"/>
      <c r="X666" s="248"/>
      <c r="Y666" s="194"/>
    </row>
    <row r="667" spans="1:25" ht="15">
      <c r="A667" s="194"/>
      <c r="B667" s="248"/>
      <c r="H667" s="194"/>
      <c r="P667" s="194"/>
      <c r="S667" s="194"/>
      <c r="T667" s="194"/>
      <c r="U667" s="194"/>
      <c r="V667" s="194"/>
      <c r="W667" s="196"/>
      <c r="X667" s="248"/>
      <c r="Y667" s="194"/>
    </row>
    <row r="668" spans="1:25" ht="15">
      <c r="A668" s="194"/>
      <c r="B668" s="248"/>
      <c r="H668" s="194"/>
      <c r="P668" s="194"/>
      <c r="S668" s="194"/>
      <c r="T668" s="194"/>
      <c r="U668" s="194"/>
      <c r="V668" s="194"/>
      <c r="W668" s="196"/>
      <c r="X668" s="248"/>
      <c r="Y668" s="194"/>
    </row>
    <row r="669" spans="1:25" ht="15">
      <c r="A669" s="194"/>
      <c r="B669" s="248"/>
      <c r="H669" s="194"/>
      <c r="P669" s="194"/>
      <c r="S669" s="194"/>
      <c r="T669" s="194"/>
      <c r="U669" s="194"/>
      <c r="V669" s="194"/>
      <c r="W669" s="196"/>
      <c r="X669" s="248"/>
      <c r="Y669" s="194"/>
    </row>
    <row r="670" spans="1:25" ht="15">
      <c r="A670" s="194"/>
      <c r="B670" s="248"/>
      <c r="H670" s="194"/>
      <c r="P670" s="194"/>
      <c r="S670" s="194"/>
      <c r="T670" s="194"/>
      <c r="U670" s="194"/>
      <c r="V670" s="194"/>
      <c r="W670" s="196"/>
      <c r="X670" s="248"/>
      <c r="Y670" s="194"/>
    </row>
    <row r="671" spans="1:25" ht="15">
      <c r="A671" s="194"/>
      <c r="B671" s="248"/>
      <c r="H671" s="194"/>
      <c r="P671" s="194"/>
      <c r="S671" s="194"/>
      <c r="T671" s="194"/>
      <c r="U671" s="194"/>
      <c r="V671" s="194"/>
      <c r="W671" s="196"/>
      <c r="X671" s="248"/>
      <c r="Y671" s="194"/>
    </row>
    <row r="672" spans="1:25" ht="15">
      <c r="A672" s="194"/>
      <c r="B672" s="248"/>
      <c r="H672" s="194"/>
      <c r="P672" s="194"/>
      <c r="S672" s="194"/>
      <c r="T672" s="194"/>
      <c r="U672" s="194"/>
      <c r="V672" s="194"/>
      <c r="W672" s="196"/>
      <c r="X672" s="248"/>
      <c r="Y672" s="194"/>
    </row>
    <row r="673" spans="1:25" ht="15">
      <c r="A673" s="194"/>
      <c r="B673" s="248"/>
      <c r="H673" s="194"/>
      <c r="P673" s="194"/>
      <c r="S673" s="194"/>
      <c r="T673" s="194"/>
      <c r="U673" s="194"/>
      <c r="V673" s="194"/>
      <c r="W673" s="196"/>
      <c r="X673" s="248"/>
      <c r="Y673" s="194"/>
    </row>
    <row r="674" spans="1:25" ht="15">
      <c r="A674" s="194"/>
      <c r="B674" s="248"/>
      <c r="H674" s="194"/>
      <c r="P674" s="194"/>
      <c r="S674" s="194"/>
      <c r="T674" s="194"/>
      <c r="U674" s="194"/>
      <c r="V674" s="194"/>
      <c r="W674" s="196"/>
      <c r="X674" s="248"/>
      <c r="Y674" s="194"/>
    </row>
    <row r="675" spans="1:25" ht="15">
      <c r="A675" s="194"/>
      <c r="B675" s="248"/>
      <c r="H675" s="194"/>
      <c r="P675" s="194"/>
      <c r="S675" s="194"/>
      <c r="T675" s="194"/>
      <c r="U675" s="194"/>
      <c r="V675" s="194"/>
      <c r="W675" s="196"/>
      <c r="X675" s="248"/>
      <c r="Y675" s="194"/>
    </row>
    <row r="676" spans="1:25" ht="15">
      <c r="A676" s="194"/>
      <c r="B676" s="248"/>
      <c r="H676" s="194"/>
      <c r="P676" s="194"/>
      <c r="S676" s="194"/>
      <c r="T676" s="194"/>
      <c r="U676" s="194"/>
      <c r="V676" s="194"/>
      <c r="W676" s="196"/>
      <c r="X676" s="248"/>
      <c r="Y676" s="194"/>
    </row>
    <row r="677" spans="1:25" ht="15">
      <c r="A677" s="194"/>
      <c r="B677" s="248"/>
      <c r="H677" s="194"/>
      <c r="P677" s="194"/>
      <c r="S677" s="194"/>
      <c r="T677" s="194"/>
      <c r="U677" s="194"/>
      <c r="V677" s="194"/>
      <c r="W677" s="196"/>
      <c r="X677" s="248"/>
      <c r="Y677" s="194"/>
    </row>
    <row r="678" spans="1:25" ht="15">
      <c r="A678" s="194"/>
      <c r="B678" s="248"/>
      <c r="H678" s="194"/>
      <c r="P678" s="194"/>
      <c r="S678" s="194"/>
      <c r="T678" s="194"/>
      <c r="U678" s="194"/>
      <c r="V678" s="194"/>
      <c r="W678" s="196"/>
      <c r="X678" s="248"/>
      <c r="Y678" s="194"/>
    </row>
    <row r="679" spans="1:25" ht="15">
      <c r="A679" s="194"/>
      <c r="B679" s="248"/>
      <c r="H679" s="194"/>
      <c r="P679" s="194"/>
      <c r="S679" s="194"/>
      <c r="T679" s="194"/>
      <c r="U679" s="194"/>
      <c r="V679" s="194"/>
      <c r="W679" s="196"/>
      <c r="X679" s="248"/>
      <c r="Y679" s="194"/>
    </row>
    <row r="680" spans="1:25" ht="15">
      <c r="A680" s="194"/>
      <c r="B680" s="248"/>
      <c r="H680" s="194"/>
      <c r="P680" s="194"/>
      <c r="S680" s="194"/>
      <c r="T680" s="194"/>
      <c r="U680" s="194"/>
      <c r="V680" s="194"/>
      <c r="W680" s="196"/>
      <c r="X680" s="248"/>
      <c r="Y680" s="194"/>
    </row>
    <row r="681" spans="1:25" ht="15">
      <c r="A681" s="194"/>
      <c r="B681" s="248"/>
      <c r="H681" s="194"/>
      <c r="P681" s="194"/>
      <c r="S681" s="194"/>
      <c r="T681" s="194"/>
      <c r="U681" s="194"/>
      <c r="V681" s="194"/>
      <c r="W681" s="196"/>
      <c r="X681" s="248"/>
      <c r="Y681" s="194"/>
    </row>
    <row r="682" spans="1:25" ht="15">
      <c r="A682" s="194"/>
      <c r="B682" s="248"/>
      <c r="H682" s="194"/>
      <c r="P682" s="194"/>
      <c r="S682" s="194"/>
      <c r="T682" s="194"/>
      <c r="U682" s="194"/>
      <c r="V682" s="194"/>
      <c r="W682" s="196"/>
      <c r="X682" s="248"/>
      <c r="Y682" s="194"/>
    </row>
    <row r="683" spans="1:25" ht="15">
      <c r="A683" s="194"/>
      <c r="B683" s="248"/>
      <c r="H683" s="194"/>
      <c r="P683" s="194"/>
      <c r="S683" s="194"/>
      <c r="T683" s="194"/>
      <c r="U683" s="194"/>
      <c r="V683" s="194"/>
      <c r="W683" s="196"/>
      <c r="X683" s="248"/>
      <c r="Y683" s="194"/>
    </row>
    <row r="684" spans="1:25" ht="15">
      <c r="A684" s="194"/>
      <c r="B684" s="248"/>
      <c r="H684" s="194"/>
      <c r="P684" s="194"/>
      <c r="S684" s="194"/>
      <c r="T684" s="194"/>
      <c r="U684" s="194"/>
      <c r="V684" s="194"/>
      <c r="W684" s="196"/>
      <c r="X684" s="248"/>
      <c r="Y684" s="194"/>
    </row>
    <row r="685" spans="1:25" ht="15">
      <c r="A685" s="194"/>
      <c r="B685" s="248"/>
      <c r="H685" s="194"/>
      <c r="P685" s="194"/>
      <c r="S685" s="194"/>
      <c r="T685" s="194"/>
      <c r="U685" s="194"/>
      <c r="V685" s="194"/>
      <c r="W685" s="196"/>
      <c r="X685" s="248"/>
      <c r="Y685" s="194"/>
    </row>
    <row r="686" spans="1:25" ht="15">
      <c r="A686" s="194"/>
      <c r="B686" s="248"/>
      <c r="H686" s="194"/>
      <c r="P686" s="194"/>
      <c r="S686" s="194"/>
      <c r="T686" s="194"/>
      <c r="U686" s="194"/>
      <c r="V686" s="194"/>
      <c r="W686" s="196"/>
      <c r="X686" s="248"/>
      <c r="Y686" s="194"/>
    </row>
    <row r="687" spans="1:25" ht="15">
      <c r="A687" s="194"/>
      <c r="B687" s="248"/>
      <c r="H687" s="194"/>
      <c r="P687" s="194"/>
      <c r="S687" s="194"/>
      <c r="T687" s="194"/>
      <c r="U687" s="194"/>
      <c r="V687" s="194"/>
      <c r="W687" s="196"/>
      <c r="X687" s="248"/>
      <c r="Y687" s="194"/>
    </row>
    <row r="688" spans="1:25" ht="15">
      <c r="A688" s="194"/>
      <c r="B688" s="248"/>
      <c r="H688" s="194"/>
      <c r="P688" s="194"/>
      <c r="S688" s="194"/>
      <c r="T688" s="194"/>
      <c r="U688" s="194"/>
      <c r="V688" s="194"/>
      <c r="W688" s="196"/>
      <c r="X688" s="248"/>
      <c r="Y688" s="194"/>
    </row>
    <row r="689" spans="1:25" ht="15">
      <c r="A689" s="194"/>
      <c r="B689" s="248"/>
      <c r="H689" s="194"/>
      <c r="P689" s="194"/>
      <c r="S689" s="194"/>
      <c r="T689" s="194"/>
      <c r="U689" s="194"/>
      <c r="V689" s="194"/>
      <c r="W689" s="196"/>
      <c r="X689" s="248"/>
      <c r="Y689" s="194"/>
    </row>
    <row r="690" spans="1:25" ht="15">
      <c r="A690" s="194"/>
      <c r="B690" s="248"/>
      <c r="H690" s="194"/>
      <c r="P690" s="194"/>
      <c r="S690" s="194"/>
      <c r="T690" s="194"/>
      <c r="U690" s="194"/>
      <c r="V690" s="194"/>
      <c r="W690" s="196"/>
      <c r="X690" s="248"/>
      <c r="Y690" s="194"/>
    </row>
    <row r="691" spans="1:25" ht="15">
      <c r="A691" s="194"/>
      <c r="B691" s="248"/>
      <c r="H691" s="194"/>
      <c r="P691" s="194"/>
      <c r="S691" s="194"/>
      <c r="T691" s="194"/>
      <c r="U691" s="194"/>
      <c r="V691" s="194"/>
      <c r="W691" s="196"/>
      <c r="X691" s="248"/>
      <c r="Y691" s="194"/>
    </row>
    <row r="692" spans="1:25" ht="15">
      <c r="A692" s="194"/>
      <c r="B692" s="248"/>
      <c r="H692" s="194"/>
      <c r="P692" s="194"/>
      <c r="S692" s="194"/>
      <c r="T692" s="194"/>
      <c r="U692" s="194"/>
      <c r="V692" s="194"/>
      <c r="W692" s="196"/>
      <c r="X692" s="248"/>
      <c r="Y692" s="194"/>
    </row>
    <row r="693" spans="1:25" ht="15">
      <c r="A693" s="194"/>
      <c r="B693" s="248"/>
      <c r="H693" s="194"/>
      <c r="P693" s="194"/>
      <c r="S693" s="194"/>
      <c r="T693" s="194"/>
      <c r="U693" s="194"/>
      <c r="V693" s="194"/>
      <c r="W693" s="196"/>
      <c r="X693" s="248"/>
      <c r="Y693" s="194"/>
    </row>
    <row r="694" spans="1:25" ht="15">
      <c r="A694" s="194"/>
      <c r="B694" s="248"/>
      <c r="H694" s="194"/>
      <c r="P694" s="194"/>
      <c r="S694" s="194"/>
      <c r="T694" s="194"/>
      <c r="U694" s="194"/>
      <c r="V694" s="194"/>
      <c r="W694" s="196"/>
      <c r="X694" s="248"/>
      <c r="Y694" s="194"/>
    </row>
    <row r="695" spans="1:25" ht="15">
      <c r="A695" s="194"/>
      <c r="B695" s="248"/>
      <c r="H695" s="194"/>
      <c r="P695" s="194"/>
      <c r="S695" s="194"/>
      <c r="T695" s="194"/>
      <c r="U695" s="194"/>
      <c r="V695" s="194"/>
      <c r="W695" s="196"/>
      <c r="X695" s="248"/>
      <c r="Y695" s="194"/>
    </row>
    <row r="696" spans="1:25" ht="15">
      <c r="A696" s="194"/>
      <c r="B696" s="248"/>
      <c r="H696" s="194"/>
      <c r="P696" s="194"/>
      <c r="S696" s="194"/>
      <c r="T696" s="194"/>
      <c r="U696" s="194"/>
      <c r="V696" s="194"/>
      <c r="W696" s="196"/>
      <c r="X696" s="248"/>
      <c r="Y696" s="194"/>
    </row>
    <row r="697" spans="1:25" ht="15">
      <c r="A697" s="194"/>
      <c r="B697" s="248"/>
      <c r="H697" s="194"/>
      <c r="P697" s="194"/>
      <c r="S697" s="194"/>
      <c r="T697" s="194"/>
      <c r="U697" s="194"/>
      <c r="V697" s="194"/>
      <c r="W697" s="196"/>
      <c r="X697" s="248"/>
      <c r="Y697" s="194"/>
    </row>
    <row r="698" spans="1:25" ht="15">
      <c r="A698" s="194"/>
      <c r="B698" s="248"/>
      <c r="H698" s="194"/>
      <c r="P698" s="194"/>
      <c r="S698" s="194"/>
      <c r="T698" s="194"/>
      <c r="U698" s="194"/>
      <c r="V698" s="194"/>
      <c r="W698" s="196"/>
      <c r="X698" s="248"/>
      <c r="Y698" s="194"/>
    </row>
    <row r="699" spans="1:25" ht="15">
      <c r="A699" s="194"/>
      <c r="B699" s="248"/>
      <c r="H699" s="194"/>
      <c r="P699" s="194"/>
      <c r="S699" s="194"/>
      <c r="T699" s="194"/>
      <c r="U699" s="194"/>
      <c r="V699" s="194"/>
      <c r="W699" s="196"/>
      <c r="X699" s="248"/>
      <c r="Y699" s="194"/>
    </row>
    <row r="700" spans="1:25" ht="15">
      <c r="A700" s="194"/>
      <c r="B700" s="248"/>
      <c r="H700" s="194"/>
      <c r="P700" s="194"/>
      <c r="S700" s="194"/>
      <c r="T700" s="194"/>
      <c r="U700" s="194"/>
      <c r="V700" s="194"/>
      <c r="W700" s="196"/>
      <c r="X700" s="248"/>
      <c r="Y700" s="194"/>
    </row>
    <row r="701" spans="1:25" ht="15">
      <c r="A701" s="194"/>
      <c r="B701" s="248"/>
      <c r="H701" s="194"/>
      <c r="P701" s="194"/>
      <c r="S701" s="194"/>
      <c r="T701" s="194"/>
      <c r="U701" s="194"/>
      <c r="V701" s="194"/>
      <c r="W701" s="196"/>
      <c r="X701" s="248"/>
      <c r="Y701" s="194"/>
    </row>
    <row r="702" spans="1:25" ht="15">
      <c r="A702" s="194"/>
      <c r="B702" s="248"/>
      <c r="H702" s="194"/>
      <c r="P702" s="194"/>
      <c r="S702" s="194"/>
      <c r="T702" s="194"/>
      <c r="U702" s="194"/>
      <c r="V702" s="194"/>
      <c r="W702" s="196"/>
      <c r="X702" s="248"/>
      <c r="Y702" s="194"/>
    </row>
    <row r="703" spans="1:25" ht="15">
      <c r="A703" s="194"/>
      <c r="B703" s="248"/>
      <c r="H703" s="194"/>
      <c r="P703" s="194"/>
      <c r="S703" s="194"/>
      <c r="T703" s="194"/>
      <c r="U703" s="194"/>
      <c r="V703" s="194"/>
      <c r="W703" s="196"/>
      <c r="X703" s="248"/>
      <c r="Y703" s="194"/>
    </row>
    <row r="704" spans="1:25" ht="15">
      <c r="A704" s="194"/>
      <c r="B704" s="248"/>
      <c r="H704" s="194"/>
      <c r="P704" s="194"/>
      <c r="S704" s="194"/>
      <c r="T704" s="194"/>
      <c r="U704" s="194"/>
      <c r="V704" s="194"/>
      <c r="W704" s="196"/>
      <c r="X704" s="248"/>
      <c r="Y704" s="194"/>
    </row>
    <row r="705" spans="1:25" ht="15">
      <c r="A705" s="194"/>
      <c r="B705" s="248"/>
      <c r="H705" s="194"/>
      <c r="P705" s="194"/>
      <c r="S705" s="194"/>
      <c r="T705" s="194"/>
      <c r="U705" s="194"/>
      <c r="V705" s="194"/>
      <c r="W705" s="196"/>
      <c r="X705" s="248"/>
      <c r="Y705" s="194"/>
    </row>
    <row r="706" spans="1:25" ht="15">
      <c r="A706" s="194"/>
      <c r="B706" s="248"/>
      <c r="H706" s="194"/>
      <c r="P706" s="194"/>
      <c r="S706" s="194"/>
      <c r="T706" s="194"/>
      <c r="U706" s="194"/>
      <c r="V706" s="194"/>
      <c r="W706" s="196"/>
      <c r="X706" s="248"/>
      <c r="Y706" s="194"/>
    </row>
    <row r="707" spans="1:25" ht="15">
      <c r="A707" s="194"/>
      <c r="B707" s="248"/>
      <c r="H707" s="194"/>
      <c r="P707" s="194"/>
      <c r="S707" s="194"/>
      <c r="T707" s="194"/>
      <c r="U707" s="194"/>
      <c r="V707" s="194"/>
      <c r="W707" s="196"/>
      <c r="X707" s="248"/>
      <c r="Y707" s="194"/>
    </row>
    <row r="708" spans="1:25" ht="15">
      <c r="A708" s="194"/>
      <c r="B708" s="248"/>
      <c r="H708" s="194"/>
      <c r="P708" s="194"/>
      <c r="S708" s="194"/>
      <c r="T708" s="194"/>
      <c r="U708" s="194"/>
      <c r="V708" s="194"/>
      <c r="W708" s="196"/>
      <c r="X708" s="248"/>
      <c r="Y708" s="194"/>
    </row>
    <row r="709" spans="1:25" ht="15">
      <c r="A709" s="194"/>
      <c r="B709" s="248"/>
      <c r="H709" s="194"/>
      <c r="P709" s="194"/>
      <c r="S709" s="194"/>
      <c r="T709" s="194"/>
      <c r="U709" s="194"/>
      <c r="V709" s="194"/>
      <c r="W709" s="196"/>
      <c r="X709" s="248"/>
      <c r="Y709" s="194"/>
    </row>
    <row r="710" spans="1:25" ht="15">
      <c r="A710" s="194"/>
      <c r="B710" s="248"/>
      <c r="H710" s="194"/>
      <c r="P710" s="194"/>
      <c r="S710" s="194"/>
      <c r="T710" s="194"/>
      <c r="U710" s="194"/>
      <c r="V710" s="194"/>
      <c r="W710" s="196"/>
      <c r="X710" s="248"/>
      <c r="Y710" s="194"/>
    </row>
    <row r="711" spans="1:25" ht="15">
      <c r="A711" s="194"/>
      <c r="B711" s="248"/>
      <c r="H711" s="194"/>
      <c r="P711" s="194"/>
      <c r="S711" s="194"/>
      <c r="T711" s="194"/>
      <c r="U711" s="194"/>
      <c r="V711" s="194"/>
      <c r="W711" s="196"/>
      <c r="X711" s="248"/>
      <c r="Y711" s="194"/>
    </row>
    <row r="712" spans="1:25" ht="15">
      <c r="A712" s="194"/>
      <c r="B712" s="248"/>
      <c r="H712" s="194"/>
      <c r="P712" s="194"/>
      <c r="S712" s="194"/>
      <c r="T712" s="194"/>
      <c r="U712" s="194"/>
      <c r="V712" s="194"/>
      <c r="W712" s="196"/>
      <c r="X712" s="248"/>
      <c r="Y712" s="194"/>
    </row>
    <row r="713" spans="1:25" ht="15">
      <c r="A713" s="194"/>
      <c r="B713" s="248"/>
      <c r="H713" s="194"/>
      <c r="P713" s="194"/>
      <c r="S713" s="194"/>
      <c r="T713" s="194"/>
      <c r="U713" s="194"/>
      <c r="V713" s="194"/>
      <c r="W713" s="196"/>
      <c r="X713" s="248"/>
      <c r="Y713" s="194"/>
    </row>
    <row r="714" spans="1:25" ht="15">
      <c r="A714" s="194"/>
      <c r="B714" s="248"/>
      <c r="H714" s="194"/>
      <c r="P714" s="194"/>
      <c r="S714" s="194"/>
      <c r="T714" s="194"/>
      <c r="U714" s="194"/>
      <c r="V714" s="194"/>
      <c r="W714" s="196"/>
      <c r="X714" s="248"/>
      <c r="Y714" s="194"/>
    </row>
    <row r="715" spans="1:25" ht="15">
      <c r="A715" s="194"/>
      <c r="B715" s="248"/>
      <c r="H715" s="194"/>
      <c r="P715" s="194"/>
      <c r="S715" s="194"/>
      <c r="T715" s="194"/>
      <c r="U715" s="194"/>
      <c r="V715" s="194"/>
      <c r="W715" s="196"/>
      <c r="X715" s="248"/>
      <c r="Y715" s="194"/>
    </row>
    <row r="716" spans="1:25" ht="15">
      <c r="A716" s="194"/>
      <c r="B716" s="248"/>
      <c r="H716" s="194"/>
      <c r="P716" s="194"/>
      <c r="S716" s="194"/>
      <c r="T716" s="194"/>
      <c r="U716" s="194"/>
      <c r="V716" s="194"/>
      <c r="W716" s="196"/>
      <c r="X716" s="248"/>
      <c r="Y716" s="194"/>
    </row>
    <row r="717" spans="1:25" ht="15">
      <c r="A717" s="194"/>
      <c r="B717" s="248"/>
      <c r="H717" s="194"/>
      <c r="P717" s="194"/>
      <c r="S717" s="194"/>
      <c r="T717" s="194"/>
      <c r="U717" s="194"/>
      <c r="V717" s="194"/>
      <c r="W717" s="196"/>
      <c r="X717" s="248"/>
      <c r="Y717" s="194"/>
    </row>
    <row r="718" spans="1:25" ht="15">
      <c r="A718" s="194"/>
      <c r="B718" s="248"/>
      <c r="H718" s="194"/>
      <c r="P718" s="194"/>
      <c r="S718" s="194"/>
      <c r="T718" s="194"/>
      <c r="U718" s="194"/>
      <c r="V718" s="194"/>
      <c r="W718" s="196"/>
      <c r="X718" s="248"/>
      <c r="Y718" s="194"/>
    </row>
    <row r="719" spans="1:25" ht="15">
      <c r="A719" s="194"/>
      <c r="B719" s="248"/>
      <c r="H719" s="194"/>
      <c r="P719" s="194"/>
      <c r="S719" s="194"/>
      <c r="T719" s="194"/>
      <c r="U719" s="194"/>
      <c r="V719" s="194"/>
      <c r="W719" s="196"/>
      <c r="X719" s="248"/>
      <c r="Y719" s="194"/>
    </row>
    <row r="720" spans="1:25" ht="15">
      <c r="A720" s="194"/>
      <c r="B720" s="248"/>
      <c r="H720" s="194"/>
      <c r="P720" s="194"/>
      <c r="S720" s="194"/>
      <c r="T720" s="194"/>
      <c r="U720" s="194"/>
      <c r="V720" s="194"/>
      <c r="W720" s="196"/>
      <c r="X720" s="248"/>
      <c r="Y720" s="194"/>
    </row>
    <row r="721" spans="1:25" ht="15">
      <c r="A721" s="194"/>
      <c r="B721" s="248"/>
      <c r="H721" s="194"/>
      <c r="P721" s="194"/>
      <c r="S721" s="194"/>
      <c r="T721" s="194"/>
      <c r="U721" s="194"/>
      <c r="V721" s="194"/>
      <c r="W721" s="196"/>
      <c r="X721" s="248"/>
      <c r="Y721" s="194"/>
    </row>
    <row r="722" spans="1:25" ht="15">
      <c r="A722" s="194"/>
      <c r="B722" s="248"/>
      <c r="H722" s="194"/>
      <c r="P722" s="194"/>
      <c r="S722" s="194"/>
      <c r="T722" s="194"/>
      <c r="U722" s="194"/>
      <c r="V722" s="194"/>
      <c r="W722" s="196"/>
      <c r="X722" s="248"/>
      <c r="Y722" s="194"/>
    </row>
    <row r="723" spans="1:25" ht="15">
      <c r="A723" s="194"/>
      <c r="B723" s="248"/>
      <c r="H723" s="194"/>
      <c r="P723" s="194"/>
      <c r="S723" s="194"/>
      <c r="T723" s="194"/>
      <c r="U723" s="194"/>
      <c r="V723" s="194"/>
      <c r="W723" s="196"/>
      <c r="X723" s="248"/>
      <c r="Y723" s="194"/>
    </row>
    <row r="724" spans="1:25" ht="15">
      <c r="A724" s="194"/>
      <c r="B724" s="248"/>
      <c r="H724" s="194"/>
      <c r="P724" s="194"/>
      <c r="S724" s="194"/>
      <c r="T724" s="194"/>
      <c r="U724" s="194"/>
      <c r="V724" s="194"/>
      <c r="W724" s="196"/>
      <c r="X724" s="248"/>
      <c r="Y724" s="194"/>
    </row>
    <row r="725" spans="1:25" ht="15">
      <c r="A725" s="194"/>
      <c r="B725" s="248"/>
      <c r="H725" s="194"/>
      <c r="P725" s="194"/>
      <c r="S725" s="194"/>
      <c r="T725" s="194"/>
      <c r="U725" s="194"/>
      <c r="V725" s="194"/>
      <c r="W725" s="196"/>
      <c r="X725" s="248"/>
      <c r="Y725" s="194"/>
    </row>
    <row r="726" spans="1:25" ht="15">
      <c r="A726" s="194"/>
      <c r="B726" s="248"/>
      <c r="H726" s="194"/>
      <c r="P726" s="194"/>
      <c r="S726" s="194"/>
      <c r="T726" s="194"/>
      <c r="U726" s="194"/>
      <c r="V726" s="194"/>
      <c r="W726" s="196"/>
      <c r="X726" s="248"/>
      <c r="Y726" s="194"/>
    </row>
    <row r="727" spans="1:25" ht="15">
      <c r="A727" s="194"/>
      <c r="B727" s="248"/>
      <c r="H727" s="194"/>
      <c r="P727" s="194"/>
      <c r="S727" s="194"/>
      <c r="T727" s="194"/>
      <c r="U727" s="194"/>
      <c r="V727" s="194"/>
      <c r="W727" s="196"/>
      <c r="X727" s="248"/>
      <c r="Y727" s="194"/>
    </row>
    <row r="728" spans="1:25" ht="15">
      <c r="A728" s="194"/>
      <c r="B728" s="248"/>
      <c r="H728" s="194"/>
      <c r="P728" s="194"/>
      <c r="S728" s="194"/>
      <c r="T728" s="194"/>
      <c r="U728" s="194"/>
      <c r="V728" s="194"/>
      <c r="W728" s="196"/>
      <c r="X728" s="248"/>
      <c r="Y728" s="194"/>
    </row>
    <row r="729" spans="1:25" ht="15">
      <c r="A729" s="194"/>
      <c r="B729" s="248"/>
      <c r="H729" s="194"/>
      <c r="P729" s="194"/>
      <c r="S729" s="194"/>
      <c r="T729" s="194"/>
      <c r="U729" s="194"/>
      <c r="V729" s="194"/>
      <c r="W729" s="196"/>
      <c r="X729" s="248"/>
      <c r="Y729" s="194"/>
    </row>
    <row r="730" spans="1:25" ht="15">
      <c r="A730" s="194"/>
      <c r="B730" s="248"/>
      <c r="H730" s="194"/>
      <c r="P730" s="194"/>
      <c r="S730" s="194"/>
      <c r="T730" s="194"/>
      <c r="U730" s="194"/>
      <c r="V730" s="194"/>
      <c r="W730" s="196"/>
      <c r="X730" s="248"/>
      <c r="Y730" s="194"/>
    </row>
    <row r="731" spans="1:25" ht="15">
      <c r="A731" s="194"/>
      <c r="B731" s="248"/>
      <c r="H731" s="194"/>
      <c r="P731" s="194"/>
      <c r="S731" s="194"/>
      <c r="T731" s="194"/>
      <c r="U731" s="194"/>
      <c r="V731" s="194"/>
      <c r="W731" s="196"/>
      <c r="X731" s="248"/>
      <c r="Y731" s="194"/>
    </row>
    <row r="732" spans="1:25" ht="15">
      <c r="A732" s="194"/>
      <c r="B732" s="248"/>
      <c r="H732" s="194"/>
      <c r="P732" s="194"/>
      <c r="S732" s="194"/>
      <c r="T732" s="194"/>
      <c r="U732" s="194"/>
      <c r="V732" s="194"/>
      <c r="W732" s="196"/>
      <c r="X732" s="248"/>
      <c r="Y732" s="194"/>
    </row>
    <row r="733" spans="1:25" ht="15">
      <c r="A733" s="194"/>
      <c r="B733" s="248"/>
      <c r="H733" s="194"/>
      <c r="P733" s="194"/>
      <c r="S733" s="194"/>
      <c r="T733" s="194"/>
      <c r="U733" s="194"/>
      <c r="V733" s="194"/>
      <c r="W733" s="196"/>
      <c r="X733" s="248"/>
      <c r="Y733" s="194"/>
    </row>
    <row r="734" spans="1:25" ht="15">
      <c r="A734" s="194"/>
      <c r="B734" s="248"/>
      <c r="H734" s="194"/>
      <c r="P734" s="194"/>
      <c r="S734" s="194"/>
      <c r="T734" s="194"/>
      <c r="U734" s="194"/>
      <c r="V734" s="194"/>
      <c r="W734" s="196"/>
      <c r="X734" s="248"/>
      <c r="Y734" s="194"/>
    </row>
    <row r="735" spans="1:25" ht="15">
      <c r="A735" s="194"/>
      <c r="B735" s="248"/>
      <c r="H735" s="194"/>
      <c r="P735" s="194"/>
      <c r="S735" s="194"/>
      <c r="T735" s="194"/>
      <c r="U735" s="194"/>
      <c r="V735" s="194"/>
      <c r="W735" s="196"/>
      <c r="X735" s="248"/>
      <c r="Y735" s="194"/>
    </row>
    <row r="736" spans="1:25" ht="15">
      <c r="A736" s="194"/>
      <c r="B736" s="248"/>
      <c r="H736" s="194"/>
      <c r="P736" s="194"/>
      <c r="S736" s="194"/>
      <c r="T736" s="194"/>
      <c r="U736" s="194"/>
      <c r="V736" s="194"/>
      <c r="W736" s="196"/>
      <c r="X736" s="248"/>
      <c r="Y736" s="194"/>
    </row>
    <row r="737" spans="1:25" ht="15">
      <c r="A737" s="194"/>
      <c r="B737" s="248"/>
      <c r="H737" s="194"/>
      <c r="P737" s="194"/>
      <c r="S737" s="194"/>
      <c r="T737" s="194"/>
      <c r="U737" s="194"/>
      <c r="V737" s="194"/>
      <c r="W737" s="196"/>
      <c r="X737" s="248"/>
      <c r="Y737" s="194"/>
    </row>
    <row r="738" spans="1:25" ht="15">
      <c r="A738" s="194"/>
      <c r="B738" s="248"/>
      <c r="H738" s="194"/>
      <c r="P738" s="194"/>
      <c r="S738" s="194"/>
      <c r="T738" s="194"/>
      <c r="U738" s="194"/>
      <c r="V738" s="194"/>
      <c r="W738" s="196"/>
      <c r="X738" s="248"/>
      <c r="Y738" s="194"/>
    </row>
    <row r="739" spans="1:25" ht="15">
      <c r="A739" s="194"/>
      <c r="B739" s="248"/>
      <c r="H739" s="194"/>
      <c r="P739" s="194"/>
      <c r="S739" s="194"/>
      <c r="T739" s="194"/>
      <c r="U739" s="194"/>
      <c r="V739" s="194"/>
      <c r="W739" s="196"/>
      <c r="X739" s="248"/>
      <c r="Y739" s="194"/>
    </row>
    <row r="740" spans="1:25" ht="15">
      <c r="A740" s="194"/>
      <c r="B740" s="248"/>
      <c r="H740" s="194"/>
      <c r="P740" s="194"/>
      <c r="S740" s="194"/>
      <c r="T740" s="194"/>
      <c r="U740" s="194"/>
      <c r="V740" s="194"/>
      <c r="W740" s="196"/>
      <c r="X740" s="248"/>
      <c r="Y740" s="194"/>
    </row>
    <row r="741" spans="1:25" ht="15">
      <c r="A741" s="194"/>
      <c r="B741" s="248"/>
      <c r="H741" s="194"/>
      <c r="P741" s="194"/>
      <c r="S741" s="194"/>
      <c r="T741" s="194"/>
      <c r="U741" s="194"/>
      <c r="V741" s="194"/>
      <c r="W741" s="196"/>
      <c r="X741" s="248"/>
      <c r="Y741" s="194"/>
    </row>
    <row r="742" spans="1:25" ht="15">
      <c r="A742" s="194"/>
      <c r="B742" s="248"/>
      <c r="H742" s="194"/>
      <c r="P742" s="194"/>
      <c r="S742" s="194"/>
      <c r="T742" s="194"/>
      <c r="U742" s="194"/>
      <c r="V742" s="194"/>
      <c r="W742" s="196"/>
      <c r="X742" s="248"/>
      <c r="Y742" s="194"/>
    </row>
    <row r="743" spans="1:25" ht="15">
      <c r="A743" s="194"/>
      <c r="B743" s="248"/>
      <c r="H743" s="194"/>
      <c r="P743" s="194"/>
      <c r="S743" s="194"/>
      <c r="T743" s="194"/>
      <c r="U743" s="194"/>
      <c r="V743" s="194"/>
      <c r="W743" s="196"/>
      <c r="X743" s="248"/>
      <c r="Y743" s="194"/>
    </row>
    <row r="744" spans="1:25" ht="15">
      <c r="A744" s="194"/>
      <c r="B744" s="248"/>
      <c r="H744" s="194"/>
      <c r="P744" s="194"/>
      <c r="S744" s="194"/>
      <c r="T744" s="194"/>
      <c r="U744" s="194"/>
      <c r="V744" s="194"/>
      <c r="W744" s="196"/>
      <c r="X744" s="248"/>
      <c r="Y744" s="194"/>
    </row>
    <row r="745" spans="1:25" ht="15">
      <c r="A745" s="194"/>
      <c r="B745" s="248"/>
      <c r="H745" s="194"/>
      <c r="P745" s="194"/>
      <c r="S745" s="194"/>
      <c r="T745" s="194"/>
      <c r="U745" s="194"/>
      <c r="V745" s="194"/>
      <c r="W745" s="196"/>
      <c r="X745" s="248"/>
      <c r="Y745" s="194"/>
    </row>
    <row r="746" spans="1:25" ht="15">
      <c r="A746" s="194"/>
      <c r="B746" s="248"/>
      <c r="H746" s="194"/>
      <c r="P746" s="194"/>
      <c r="S746" s="194"/>
      <c r="T746" s="194"/>
      <c r="U746" s="194"/>
      <c r="V746" s="194"/>
      <c r="W746" s="196"/>
      <c r="X746" s="248"/>
      <c r="Y746" s="194"/>
    </row>
    <row r="747" spans="1:25" ht="15">
      <c r="A747" s="194"/>
      <c r="B747" s="248"/>
      <c r="H747" s="194"/>
      <c r="P747" s="194"/>
      <c r="S747" s="194"/>
      <c r="T747" s="194"/>
      <c r="U747" s="194"/>
      <c r="V747" s="194"/>
      <c r="W747" s="196"/>
      <c r="X747" s="248"/>
      <c r="Y747" s="194"/>
    </row>
    <row r="748" spans="1:25" ht="15">
      <c r="A748" s="194"/>
      <c r="B748" s="248"/>
      <c r="H748" s="194"/>
      <c r="P748" s="194"/>
      <c r="S748" s="194"/>
      <c r="T748" s="194"/>
      <c r="U748" s="194"/>
      <c r="V748" s="194"/>
      <c r="W748" s="196"/>
      <c r="X748" s="248"/>
      <c r="Y748" s="194"/>
    </row>
    <row r="749" spans="1:25" ht="15">
      <c r="A749" s="194"/>
      <c r="B749" s="248"/>
      <c r="H749" s="194"/>
      <c r="P749" s="194"/>
      <c r="S749" s="194"/>
      <c r="T749" s="194"/>
      <c r="U749" s="194"/>
      <c r="V749" s="194"/>
      <c r="W749" s="196"/>
      <c r="X749" s="248"/>
      <c r="Y749" s="194"/>
    </row>
    <row r="750" spans="1:25" ht="15">
      <c r="A750" s="194"/>
      <c r="B750" s="248"/>
      <c r="H750" s="194"/>
      <c r="P750" s="194"/>
      <c r="S750" s="194"/>
      <c r="T750" s="194"/>
      <c r="U750" s="194"/>
      <c r="V750" s="194"/>
      <c r="W750" s="196"/>
      <c r="X750" s="248"/>
      <c r="Y750" s="194"/>
    </row>
    <row r="751" spans="1:25" ht="15">
      <c r="A751" s="194"/>
      <c r="B751" s="248"/>
      <c r="H751" s="194"/>
      <c r="P751" s="194"/>
      <c r="S751" s="194"/>
      <c r="T751" s="194"/>
      <c r="U751" s="194"/>
      <c r="V751" s="194"/>
      <c r="W751" s="196"/>
      <c r="X751" s="248"/>
      <c r="Y751" s="194"/>
    </row>
    <row r="752" spans="1:25" ht="15">
      <c r="A752" s="194"/>
      <c r="B752" s="248"/>
      <c r="H752" s="194"/>
      <c r="P752" s="194"/>
      <c r="S752" s="194"/>
      <c r="T752" s="194"/>
      <c r="U752" s="194"/>
      <c r="V752" s="194"/>
      <c r="W752" s="196"/>
      <c r="X752" s="248"/>
      <c r="Y752" s="194"/>
    </row>
    <row r="753" spans="1:25" ht="15">
      <c r="A753" s="194"/>
      <c r="B753" s="248"/>
      <c r="H753" s="194"/>
      <c r="P753" s="194"/>
      <c r="S753" s="194"/>
      <c r="T753" s="194"/>
      <c r="U753" s="194"/>
      <c r="V753" s="194"/>
      <c r="W753" s="196"/>
      <c r="X753" s="248"/>
      <c r="Y753" s="194"/>
    </row>
    <row r="754" spans="1:25" ht="15">
      <c r="A754" s="194"/>
      <c r="B754" s="248"/>
      <c r="H754" s="194"/>
      <c r="P754" s="194"/>
      <c r="S754" s="194"/>
      <c r="T754" s="194"/>
      <c r="U754" s="194"/>
      <c r="V754" s="194"/>
      <c r="W754" s="196"/>
      <c r="X754" s="248"/>
      <c r="Y754" s="194"/>
    </row>
    <row r="755" spans="1:25" ht="15">
      <c r="A755" s="194"/>
      <c r="B755" s="248"/>
      <c r="H755" s="194"/>
      <c r="P755" s="194"/>
      <c r="S755" s="194"/>
      <c r="T755" s="194"/>
      <c r="U755" s="194"/>
      <c r="V755" s="194"/>
      <c r="W755" s="196"/>
      <c r="X755" s="248"/>
      <c r="Y755" s="194"/>
    </row>
    <row r="756" spans="1:25" ht="15">
      <c r="A756" s="194"/>
      <c r="B756" s="248"/>
      <c r="H756" s="194"/>
      <c r="P756" s="194"/>
      <c r="S756" s="194"/>
      <c r="T756" s="194"/>
      <c r="U756" s="194"/>
      <c r="V756" s="194"/>
      <c r="W756" s="196"/>
      <c r="X756" s="248"/>
      <c r="Y756" s="194"/>
    </row>
    <row r="757" spans="1:25" ht="15">
      <c r="A757" s="194"/>
      <c r="B757" s="248"/>
      <c r="H757" s="194"/>
      <c r="P757" s="194"/>
      <c r="S757" s="194"/>
      <c r="T757" s="194"/>
      <c r="U757" s="194"/>
      <c r="V757" s="194"/>
      <c r="W757" s="196"/>
      <c r="X757" s="248"/>
      <c r="Y757" s="194"/>
    </row>
    <row r="758" spans="1:25" ht="15">
      <c r="A758" s="194"/>
      <c r="B758" s="248"/>
      <c r="H758" s="194"/>
      <c r="P758" s="194"/>
      <c r="S758" s="194"/>
      <c r="T758" s="194"/>
      <c r="U758" s="194"/>
      <c r="V758" s="194"/>
      <c r="W758" s="196"/>
      <c r="X758" s="248"/>
      <c r="Y758" s="194"/>
    </row>
    <row r="759" spans="1:25" ht="15">
      <c r="A759" s="194"/>
      <c r="B759" s="248"/>
      <c r="H759" s="194"/>
      <c r="P759" s="194"/>
      <c r="S759" s="194"/>
      <c r="T759" s="194"/>
      <c r="U759" s="194"/>
      <c r="V759" s="194"/>
      <c r="W759" s="196"/>
      <c r="X759" s="248"/>
      <c r="Y759" s="194"/>
    </row>
    <row r="760" spans="1:25" ht="15">
      <c r="A760" s="194"/>
      <c r="B760" s="248"/>
      <c r="H760" s="194"/>
      <c r="P760" s="194"/>
      <c r="S760" s="194"/>
      <c r="T760" s="194"/>
      <c r="U760" s="194"/>
      <c r="V760" s="194"/>
      <c r="W760" s="196"/>
      <c r="X760" s="248"/>
      <c r="Y760" s="194"/>
    </row>
    <row r="761" spans="1:25" ht="15">
      <c r="A761" s="194"/>
      <c r="B761" s="248"/>
      <c r="H761" s="194"/>
      <c r="P761" s="194"/>
      <c r="S761" s="194"/>
      <c r="T761" s="194"/>
      <c r="U761" s="194"/>
      <c r="V761" s="194"/>
      <c r="W761" s="196"/>
      <c r="X761" s="248"/>
      <c r="Y761" s="194"/>
    </row>
    <row r="762" spans="1:25" ht="15">
      <c r="A762" s="194"/>
      <c r="B762" s="248"/>
      <c r="H762" s="194"/>
      <c r="P762" s="194"/>
      <c r="S762" s="194"/>
      <c r="T762" s="194"/>
      <c r="U762" s="194"/>
      <c r="V762" s="194"/>
      <c r="W762" s="196"/>
      <c r="X762" s="248"/>
      <c r="Y762" s="194"/>
    </row>
    <row r="763" spans="1:25" ht="15">
      <c r="A763" s="194"/>
      <c r="B763" s="248"/>
      <c r="H763" s="194"/>
      <c r="P763" s="194"/>
      <c r="S763" s="194"/>
      <c r="T763" s="194"/>
      <c r="U763" s="194"/>
      <c r="V763" s="194"/>
      <c r="W763" s="196"/>
      <c r="X763" s="248"/>
      <c r="Y763" s="194"/>
    </row>
    <row r="764" spans="1:25" ht="15">
      <c r="A764" s="194"/>
      <c r="B764" s="248"/>
      <c r="H764" s="194"/>
      <c r="P764" s="194"/>
      <c r="S764" s="194"/>
      <c r="T764" s="194"/>
      <c r="U764" s="194"/>
      <c r="V764" s="194"/>
      <c r="W764" s="196"/>
      <c r="X764" s="248"/>
      <c r="Y764" s="194"/>
    </row>
    <row r="765" spans="1:25" ht="15">
      <c r="A765" s="194"/>
      <c r="B765" s="248"/>
      <c r="H765" s="194"/>
      <c r="P765" s="194"/>
      <c r="S765" s="194"/>
      <c r="T765" s="194"/>
      <c r="U765" s="194"/>
      <c r="V765" s="194"/>
      <c r="W765" s="196"/>
      <c r="X765" s="248"/>
      <c r="Y765" s="194"/>
    </row>
    <row r="766" spans="1:25" ht="15">
      <c r="A766" s="194"/>
      <c r="B766" s="248"/>
      <c r="H766" s="194"/>
      <c r="P766" s="194"/>
      <c r="S766" s="194"/>
      <c r="T766" s="194"/>
      <c r="U766" s="194"/>
      <c r="V766" s="194"/>
      <c r="W766" s="196"/>
      <c r="X766" s="248"/>
      <c r="Y766" s="194"/>
    </row>
    <row r="767" spans="1:25" ht="15">
      <c r="A767" s="194"/>
      <c r="B767" s="248"/>
      <c r="H767" s="194"/>
      <c r="P767" s="194"/>
      <c r="S767" s="194"/>
      <c r="T767" s="194"/>
      <c r="U767" s="194"/>
      <c r="V767" s="194"/>
      <c r="W767" s="196"/>
      <c r="X767" s="248"/>
      <c r="Y767" s="194"/>
    </row>
    <row r="768" spans="1:25" ht="15">
      <c r="A768" s="194"/>
      <c r="B768" s="248"/>
      <c r="H768" s="194"/>
      <c r="P768" s="194"/>
      <c r="S768" s="194"/>
      <c r="T768" s="194"/>
      <c r="U768" s="194"/>
      <c r="V768" s="194"/>
      <c r="W768" s="196"/>
      <c r="X768" s="248"/>
      <c r="Y768" s="194"/>
    </row>
    <row r="769" spans="1:25" ht="15">
      <c r="A769" s="194"/>
      <c r="B769" s="248"/>
      <c r="H769" s="194"/>
      <c r="P769" s="194"/>
      <c r="S769" s="194"/>
      <c r="T769" s="194"/>
      <c r="U769" s="194"/>
      <c r="V769" s="194"/>
      <c r="W769" s="196"/>
      <c r="X769" s="248"/>
      <c r="Y769" s="194"/>
    </row>
    <row r="770" spans="1:25" ht="15">
      <c r="A770" s="194"/>
      <c r="B770" s="248"/>
      <c r="H770" s="194"/>
      <c r="P770" s="194"/>
      <c r="S770" s="194"/>
      <c r="T770" s="194"/>
      <c r="U770" s="194"/>
      <c r="V770" s="194"/>
      <c r="W770" s="196"/>
      <c r="X770" s="248"/>
      <c r="Y770" s="194"/>
    </row>
    <row r="771" spans="1:25" ht="15">
      <c r="A771" s="194"/>
      <c r="B771" s="248"/>
      <c r="H771" s="194"/>
      <c r="P771" s="194"/>
      <c r="S771" s="194"/>
      <c r="T771" s="194"/>
      <c r="U771" s="194"/>
      <c r="V771" s="194"/>
      <c r="W771" s="196"/>
      <c r="X771" s="248"/>
      <c r="Y771" s="194"/>
    </row>
    <row r="772" spans="1:25" ht="15">
      <c r="A772" s="194"/>
      <c r="B772" s="248"/>
      <c r="H772" s="194"/>
      <c r="P772" s="194"/>
      <c r="S772" s="194"/>
      <c r="T772" s="194"/>
      <c r="U772" s="194"/>
      <c r="V772" s="194"/>
      <c r="W772" s="196"/>
      <c r="X772" s="248"/>
      <c r="Y772" s="194"/>
    </row>
    <row r="773" spans="1:25" ht="15">
      <c r="A773" s="194"/>
      <c r="B773" s="248"/>
      <c r="H773" s="194"/>
      <c r="P773" s="194"/>
      <c r="S773" s="194"/>
      <c r="T773" s="194"/>
      <c r="U773" s="194"/>
      <c r="V773" s="194"/>
      <c r="W773" s="196"/>
      <c r="X773" s="248"/>
      <c r="Y773" s="194"/>
    </row>
    <row r="774" spans="1:25" ht="15">
      <c r="A774" s="194"/>
      <c r="B774" s="248"/>
      <c r="H774" s="194"/>
      <c r="P774" s="194"/>
      <c r="S774" s="194"/>
      <c r="T774" s="194"/>
      <c r="U774" s="194"/>
      <c r="V774" s="194"/>
      <c r="W774" s="196"/>
      <c r="X774" s="248"/>
      <c r="Y774" s="194"/>
    </row>
    <row r="775" spans="1:25" ht="15">
      <c r="A775" s="194"/>
      <c r="B775" s="248"/>
      <c r="H775" s="194"/>
      <c r="P775" s="194"/>
      <c r="S775" s="194"/>
      <c r="T775" s="194"/>
      <c r="U775" s="194"/>
      <c r="V775" s="194"/>
      <c r="W775" s="196"/>
      <c r="X775" s="248"/>
      <c r="Y775" s="194"/>
    </row>
    <row r="776" spans="1:25" ht="15">
      <c r="A776" s="194"/>
      <c r="B776" s="248"/>
      <c r="H776" s="194"/>
      <c r="P776" s="194"/>
      <c r="S776" s="194"/>
      <c r="T776" s="194"/>
      <c r="U776" s="194"/>
      <c r="V776" s="194"/>
      <c r="W776" s="196"/>
      <c r="X776" s="248"/>
      <c r="Y776" s="194"/>
    </row>
    <row r="777" spans="1:25" ht="15">
      <c r="A777" s="194"/>
      <c r="B777" s="248"/>
      <c r="H777" s="194"/>
      <c r="P777" s="194"/>
      <c r="S777" s="194"/>
      <c r="T777" s="194"/>
      <c r="U777" s="194"/>
      <c r="V777" s="194"/>
      <c r="W777" s="196"/>
      <c r="X777" s="248"/>
      <c r="Y777" s="194"/>
    </row>
    <row r="778" spans="1:25" ht="15">
      <c r="A778" s="194"/>
      <c r="B778" s="248"/>
      <c r="H778" s="194"/>
      <c r="P778" s="194"/>
      <c r="S778" s="194"/>
      <c r="T778" s="194"/>
      <c r="U778" s="194"/>
      <c r="V778" s="194"/>
      <c r="W778" s="196"/>
      <c r="X778" s="248"/>
      <c r="Y778" s="194"/>
    </row>
    <row r="779" spans="1:25" ht="15">
      <c r="A779" s="194"/>
      <c r="B779" s="248"/>
      <c r="H779" s="194"/>
      <c r="P779" s="194"/>
      <c r="S779" s="194"/>
      <c r="T779" s="194"/>
      <c r="U779" s="194"/>
      <c r="V779" s="194"/>
      <c r="W779" s="196"/>
      <c r="X779" s="248"/>
      <c r="Y779" s="194"/>
    </row>
    <row r="780" spans="1:25" ht="15">
      <c r="A780" s="194"/>
      <c r="B780" s="248"/>
      <c r="H780" s="194"/>
      <c r="P780" s="194"/>
      <c r="S780" s="194"/>
      <c r="T780" s="194"/>
      <c r="U780" s="194"/>
      <c r="V780" s="194"/>
      <c r="W780" s="196"/>
      <c r="X780" s="248"/>
      <c r="Y780" s="194"/>
    </row>
    <row r="781" spans="1:25" ht="15">
      <c r="A781" s="194"/>
      <c r="B781" s="248"/>
      <c r="H781" s="194"/>
      <c r="P781" s="194"/>
      <c r="S781" s="194"/>
      <c r="T781" s="194"/>
      <c r="U781" s="194"/>
      <c r="V781" s="194"/>
      <c r="W781" s="196"/>
      <c r="X781" s="248"/>
      <c r="Y781" s="194"/>
    </row>
    <row r="782" spans="1:25" ht="15">
      <c r="A782" s="194"/>
      <c r="B782" s="248"/>
      <c r="H782" s="194"/>
      <c r="P782" s="194"/>
      <c r="S782" s="194"/>
      <c r="T782" s="194"/>
      <c r="U782" s="194"/>
      <c r="V782" s="194"/>
      <c r="W782" s="196"/>
      <c r="X782" s="248"/>
      <c r="Y782" s="194"/>
    </row>
    <row r="783" spans="1:25" ht="15">
      <c r="A783" s="194"/>
      <c r="B783" s="248"/>
      <c r="H783" s="194"/>
      <c r="P783" s="194"/>
      <c r="S783" s="194"/>
      <c r="T783" s="194"/>
      <c r="U783" s="194"/>
      <c r="V783" s="194"/>
      <c r="W783" s="196"/>
      <c r="X783" s="248"/>
      <c r="Y783" s="194"/>
    </row>
    <row r="784" spans="1:25" ht="15">
      <c r="A784" s="194"/>
      <c r="B784" s="248"/>
      <c r="H784" s="194"/>
      <c r="P784" s="194"/>
      <c r="S784" s="194"/>
      <c r="T784" s="194"/>
      <c r="U784" s="194"/>
      <c r="V784" s="194"/>
      <c r="W784" s="196"/>
      <c r="X784" s="248"/>
      <c r="Y784" s="194"/>
    </row>
    <row r="785" spans="1:25" ht="15">
      <c r="A785" s="194"/>
      <c r="B785" s="248"/>
      <c r="H785" s="194"/>
      <c r="P785" s="194"/>
      <c r="S785" s="194"/>
      <c r="T785" s="194"/>
      <c r="U785" s="194"/>
      <c r="V785" s="194"/>
      <c r="W785" s="196"/>
      <c r="X785" s="248"/>
      <c r="Y785" s="194"/>
    </row>
    <row r="786" spans="1:25" ht="15">
      <c r="A786" s="194"/>
      <c r="B786" s="248"/>
      <c r="H786" s="194"/>
      <c r="P786" s="194"/>
      <c r="S786" s="194"/>
      <c r="T786" s="194"/>
      <c r="U786" s="194"/>
      <c r="V786" s="194"/>
      <c r="W786" s="196"/>
      <c r="X786" s="248"/>
      <c r="Y786" s="194"/>
    </row>
    <row r="787" spans="1:25" ht="15">
      <c r="A787" s="194"/>
      <c r="B787" s="248"/>
      <c r="H787" s="194"/>
      <c r="P787" s="194"/>
      <c r="S787" s="194"/>
      <c r="T787" s="194"/>
      <c r="U787" s="194"/>
      <c r="V787" s="194"/>
      <c r="W787" s="196"/>
      <c r="X787" s="248"/>
      <c r="Y787" s="194"/>
    </row>
    <row r="788" spans="1:25" ht="15">
      <c r="A788" s="194"/>
      <c r="B788" s="248"/>
      <c r="H788" s="194"/>
      <c r="P788" s="194"/>
      <c r="S788" s="194"/>
      <c r="T788" s="194"/>
      <c r="U788" s="194"/>
      <c r="V788" s="194"/>
      <c r="W788" s="196"/>
      <c r="X788" s="248"/>
      <c r="Y788" s="194"/>
    </row>
    <row r="789" spans="1:25" ht="15">
      <c r="A789" s="194"/>
      <c r="B789" s="248"/>
      <c r="H789" s="194"/>
      <c r="P789" s="194"/>
      <c r="S789" s="194"/>
      <c r="T789" s="194"/>
      <c r="U789" s="194"/>
      <c r="V789" s="194"/>
      <c r="W789" s="196"/>
      <c r="X789" s="248"/>
      <c r="Y789" s="194"/>
    </row>
    <row r="790" spans="1:25" ht="15">
      <c r="A790" s="194"/>
      <c r="B790" s="248"/>
      <c r="H790" s="194"/>
      <c r="P790" s="194"/>
      <c r="S790" s="194"/>
      <c r="T790" s="194"/>
      <c r="U790" s="194"/>
      <c r="V790" s="194"/>
      <c r="W790" s="196"/>
      <c r="X790" s="248"/>
      <c r="Y790" s="194"/>
    </row>
    <row r="791" spans="1:25" ht="15">
      <c r="A791" s="194"/>
      <c r="B791" s="248"/>
      <c r="H791" s="194"/>
      <c r="P791" s="194"/>
      <c r="S791" s="194"/>
      <c r="T791" s="194"/>
      <c r="U791" s="194"/>
      <c r="V791" s="194"/>
      <c r="W791" s="196"/>
      <c r="X791" s="248"/>
      <c r="Y791" s="194"/>
    </row>
    <row r="792" spans="1:25" ht="15">
      <c r="A792" s="194"/>
      <c r="B792" s="248"/>
      <c r="H792" s="194"/>
      <c r="P792" s="194"/>
      <c r="S792" s="194"/>
      <c r="T792" s="194"/>
      <c r="U792" s="194"/>
      <c r="V792" s="194"/>
      <c r="W792" s="196"/>
      <c r="X792" s="248"/>
      <c r="Y792" s="194"/>
    </row>
    <row r="793" spans="1:25" ht="15">
      <c r="A793" s="194"/>
      <c r="B793" s="248"/>
      <c r="H793" s="194"/>
      <c r="P793" s="194"/>
      <c r="S793" s="194"/>
      <c r="T793" s="194"/>
      <c r="U793" s="194"/>
      <c r="V793" s="194"/>
      <c r="W793" s="196"/>
      <c r="X793" s="248"/>
      <c r="Y793" s="194"/>
    </row>
    <row r="794" spans="1:25" ht="15">
      <c r="A794" s="194"/>
      <c r="B794" s="248"/>
      <c r="H794" s="194"/>
      <c r="P794" s="194"/>
      <c r="S794" s="194"/>
      <c r="T794" s="194"/>
      <c r="U794" s="194"/>
      <c r="V794" s="194"/>
      <c r="W794" s="196"/>
      <c r="X794" s="248"/>
      <c r="Y794" s="194"/>
    </row>
    <row r="795" spans="1:25" ht="15">
      <c r="A795" s="194"/>
      <c r="B795" s="248"/>
      <c r="H795" s="194"/>
      <c r="P795" s="194"/>
      <c r="S795" s="194"/>
      <c r="T795" s="194"/>
      <c r="U795" s="194"/>
      <c r="V795" s="194"/>
      <c r="W795" s="196"/>
      <c r="X795" s="248"/>
      <c r="Y795" s="194"/>
    </row>
    <row r="796" spans="1:25" ht="15">
      <c r="A796" s="194"/>
      <c r="B796" s="248"/>
      <c r="H796" s="194"/>
      <c r="P796" s="194"/>
      <c r="S796" s="194"/>
      <c r="T796" s="194"/>
      <c r="U796" s="194"/>
      <c r="V796" s="194"/>
      <c r="W796" s="196"/>
      <c r="X796" s="248"/>
      <c r="Y796" s="194"/>
    </row>
    <row r="797" spans="1:25" ht="15">
      <c r="A797" s="194"/>
      <c r="B797" s="248"/>
      <c r="H797" s="194"/>
      <c r="P797" s="194"/>
      <c r="S797" s="194"/>
      <c r="T797" s="194"/>
      <c r="U797" s="194"/>
      <c r="V797" s="194"/>
      <c r="W797" s="196"/>
      <c r="X797" s="248"/>
      <c r="Y797" s="194"/>
    </row>
    <row r="798" spans="1:25" ht="15">
      <c r="A798" s="194"/>
      <c r="B798" s="248"/>
      <c r="H798" s="194"/>
      <c r="P798" s="194"/>
      <c r="S798" s="194"/>
      <c r="T798" s="194"/>
      <c r="U798" s="194"/>
      <c r="V798" s="194"/>
      <c r="W798" s="196"/>
      <c r="X798" s="248"/>
      <c r="Y798" s="194"/>
    </row>
    <row r="799" spans="1:25" ht="15">
      <c r="A799" s="194"/>
      <c r="B799" s="248"/>
      <c r="H799" s="194"/>
      <c r="P799" s="194"/>
      <c r="S799" s="194"/>
      <c r="T799" s="194"/>
      <c r="U799" s="194"/>
      <c r="V799" s="194"/>
      <c r="W799" s="196"/>
      <c r="X799" s="248"/>
      <c r="Y799" s="194"/>
    </row>
    <row r="800" spans="1:25" ht="15">
      <c r="A800" s="194"/>
      <c r="B800" s="248"/>
      <c r="H800" s="194"/>
      <c r="P800" s="194"/>
      <c r="S800" s="194"/>
      <c r="T800" s="194"/>
      <c r="U800" s="194"/>
      <c r="V800" s="194"/>
      <c r="W800" s="196"/>
      <c r="X800" s="248"/>
      <c r="Y800" s="194"/>
    </row>
    <row r="801" spans="1:25" ht="15">
      <c r="A801" s="194"/>
      <c r="B801" s="248"/>
      <c r="H801" s="194"/>
      <c r="P801" s="194"/>
      <c r="S801" s="194"/>
      <c r="T801" s="194"/>
      <c r="U801" s="194"/>
      <c r="V801" s="194"/>
      <c r="W801" s="196"/>
      <c r="X801" s="248"/>
      <c r="Y801" s="194"/>
    </row>
    <row r="802" spans="1:25" ht="15">
      <c r="A802" s="194"/>
      <c r="B802" s="248"/>
      <c r="H802" s="194"/>
      <c r="P802" s="194"/>
      <c r="S802" s="194"/>
      <c r="T802" s="194"/>
      <c r="U802" s="194"/>
      <c r="V802" s="194"/>
      <c r="W802" s="196"/>
      <c r="X802" s="248"/>
      <c r="Y802" s="194"/>
    </row>
    <row r="803" spans="1:25" ht="15">
      <c r="A803" s="194"/>
      <c r="B803" s="248"/>
      <c r="H803" s="194"/>
      <c r="P803" s="194"/>
      <c r="S803" s="194"/>
      <c r="T803" s="194"/>
      <c r="U803" s="194"/>
      <c r="V803" s="194"/>
      <c r="W803" s="196"/>
      <c r="X803" s="248"/>
      <c r="Y803" s="194"/>
    </row>
    <row r="804" spans="1:25" ht="15">
      <c r="A804" s="194"/>
      <c r="B804" s="248"/>
      <c r="H804" s="194"/>
      <c r="P804" s="194"/>
      <c r="S804" s="194"/>
      <c r="T804" s="194"/>
      <c r="U804" s="194"/>
      <c r="V804" s="194"/>
      <c r="W804" s="196"/>
      <c r="X804" s="248"/>
      <c r="Y804" s="194"/>
    </row>
    <row r="805" spans="1:25" ht="15">
      <c r="A805" s="194"/>
      <c r="B805" s="248"/>
      <c r="H805" s="194"/>
      <c r="P805" s="194"/>
      <c r="S805" s="194"/>
      <c r="T805" s="194"/>
      <c r="U805" s="194"/>
      <c r="V805" s="194"/>
      <c r="W805" s="196"/>
      <c r="X805" s="248"/>
      <c r="Y805" s="194"/>
    </row>
    <row r="806" spans="1:25" ht="15">
      <c r="A806" s="194"/>
      <c r="B806" s="248"/>
      <c r="H806" s="194"/>
      <c r="P806" s="194"/>
      <c r="S806" s="194"/>
      <c r="T806" s="194"/>
      <c r="U806" s="194"/>
      <c r="V806" s="194"/>
      <c r="W806" s="196"/>
      <c r="X806" s="248"/>
      <c r="Y806" s="194"/>
    </row>
    <row r="807" spans="1:25" ht="15">
      <c r="A807" s="194"/>
      <c r="B807" s="248"/>
      <c r="H807" s="194"/>
      <c r="P807" s="194"/>
      <c r="S807" s="194"/>
      <c r="T807" s="194"/>
      <c r="U807" s="194"/>
      <c r="V807" s="194"/>
      <c r="W807" s="196"/>
      <c r="X807" s="248"/>
      <c r="Y807" s="194"/>
    </row>
    <row r="808" spans="1:25" ht="15">
      <c r="A808" s="194"/>
      <c r="B808" s="248"/>
      <c r="H808" s="194"/>
      <c r="P808" s="194"/>
      <c r="S808" s="194"/>
      <c r="T808" s="194"/>
      <c r="U808" s="194"/>
      <c r="V808" s="194"/>
      <c r="W808" s="196"/>
      <c r="X808" s="248"/>
      <c r="Y808" s="194"/>
    </row>
    <row r="809" spans="1:25" ht="15">
      <c r="A809" s="194"/>
      <c r="B809" s="248"/>
      <c r="H809" s="194"/>
      <c r="P809" s="194"/>
      <c r="S809" s="194"/>
      <c r="T809" s="194"/>
      <c r="U809" s="194"/>
      <c r="V809" s="194"/>
      <c r="W809" s="196"/>
      <c r="X809" s="248"/>
      <c r="Y809" s="194"/>
    </row>
    <row r="810" spans="1:25" ht="15">
      <c r="A810" s="194"/>
      <c r="B810" s="248"/>
      <c r="H810" s="194"/>
      <c r="P810" s="194"/>
      <c r="S810" s="194"/>
      <c r="T810" s="194"/>
      <c r="U810" s="194"/>
      <c r="V810" s="194"/>
      <c r="W810" s="196"/>
      <c r="X810" s="248"/>
      <c r="Y810" s="194"/>
    </row>
    <row r="811" spans="1:25" ht="15">
      <c r="A811" s="194"/>
      <c r="B811" s="248"/>
      <c r="H811" s="194"/>
      <c r="P811" s="194"/>
      <c r="S811" s="194"/>
      <c r="T811" s="194"/>
      <c r="U811" s="194"/>
      <c r="V811" s="194"/>
      <c r="W811" s="196"/>
      <c r="X811" s="248"/>
      <c r="Y811" s="194"/>
    </row>
    <row r="812" spans="1:25" ht="15">
      <c r="A812" s="194"/>
      <c r="B812" s="248"/>
      <c r="H812" s="194"/>
      <c r="P812" s="194"/>
      <c r="S812" s="194"/>
      <c r="T812" s="194"/>
      <c r="U812" s="194"/>
      <c r="V812" s="194"/>
      <c r="W812" s="196"/>
      <c r="X812" s="248"/>
      <c r="Y812" s="194"/>
    </row>
    <row r="813" spans="1:25" ht="15">
      <c r="A813" s="194"/>
      <c r="B813" s="248"/>
      <c r="H813" s="194"/>
      <c r="P813" s="194"/>
      <c r="S813" s="194"/>
      <c r="T813" s="194"/>
      <c r="U813" s="194"/>
      <c r="V813" s="194"/>
      <c r="W813" s="196"/>
      <c r="X813" s="248"/>
      <c r="Y813" s="194"/>
    </row>
    <row r="814" spans="1:25" ht="15">
      <c r="A814" s="194"/>
      <c r="B814" s="248"/>
      <c r="H814" s="194"/>
      <c r="P814" s="194"/>
      <c r="S814" s="194"/>
      <c r="T814" s="194"/>
      <c r="U814" s="194"/>
      <c r="V814" s="194"/>
      <c r="W814" s="196"/>
      <c r="X814" s="248"/>
      <c r="Y814" s="194"/>
    </row>
    <row r="815" spans="1:25" ht="15">
      <c r="A815" s="194"/>
      <c r="B815" s="248"/>
      <c r="H815" s="194"/>
      <c r="P815" s="194"/>
      <c r="S815" s="194"/>
      <c r="T815" s="194"/>
      <c r="U815" s="194"/>
      <c r="V815" s="194"/>
      <c r="W815" s="196"/>
      <c r="X815" s="248"/>
      <c r="Y815" s="194"/>
    </row>
    <row r="816" spans="1:25" ht="15">
      <c r="A816" s="194"/>
      <c r="B816" s="248"/>
      <c r="H816" s="194"/>
      <c r="P816" s="194"/>
      <c r="S816" s="194"/>
      <c r="T816" s="194"/>
      <c r="U816" s="194"/>
      <c r="V816" s="194"/>
      <c r="W816" s="196"/>
      <c r="X816" s="248"/>
      <c r="Y816" s="194"/>
    </row>
    <row r="817" spans="1:25" ht="15">
      <c r="A817" s="194"/>
      <c r="B817" s="248"/>
      <c r="H817" s="194"/>
      <c r="P817" s="194"/>
      <c r="S817" s="194"/>
      <c r="T817" s="194"/>
      <c r="U817" s="194"/>
      <c r="V817" s="194"/>
      <c r="W817" s="196"/>
      <c r="X817" s="248"/>
      <c r="Y817" s="194"/>
    </row>
    <row r="818" spans="1:25" ht="15">
      <c r="A818" s="194"/>
      <c r="B818" s="248"/>
      <c r="H818" s="194"/>
      <c r="P818" s="194"/>
      <c r="S818" s="194"/>
      <c r="T818" s="194"/>
      <c r="U818" s="194"/>
      <c r="V818" s="194"/>
      <c r="W818" s="196"/>
      <c r="X818" s="248"/>
      <c r="Y818" s="194"/>
    </row>
    <row r="819" spans="1:25" ht="15">
      <c r="A819" s="194"/>
      <c r="B819" s="248"/>
      <c r="H819" s="194"/>
      <c r="P819" s="194"/>
      <c r="S819" s="194"/>
      <c r="T819" s="194"/>
      <c r="U819" s="194"/>
      <c r="V819" s="194"/>
      <c r="W819" s="196"/>
      <c r="X819" s="248"/>
      <c r="Y819" s="194"/>
    </row>
    <row r="820" spans="1:25" ht="15">
      <c r="A820" s="194"/>
      <c r="B820" s="248"/>
      <c r="H820" s="194"/>
      <c r="P820" s="194"/>
      <c r="S820" s="194"/>
      <c r="T820" s="194"/>
      <c r="U820" s="194"/>
      <c r="V820" s="194"/>
      <c r="W820" s="196"/>
      <c r="X820" s="248"/>
      <c r="Y820" s="194"/>
    </row>
    <row r="821" spans="1:25" ht="15">
      <c r="A821" s="194"/>
      <c r="B821" s="248"/>
      <c r="H821" s="194"/>
      <c r="P821" s="194"/>
      <c r="S821" s="194"/>
      <c r="T821" s="194"/>
      <c r="U821" s="194"/>
      <c r="V821" s="194"/>
      <c r="W821" s="196"/>
      <c r="X821" s="248"/>
      <c r="Y821" s="194"/>
    </row>
    <row r="822" spans="1:25" ht="15">
      <c r="A822" s="194"/>
      <c r="B822" s="248"/>
      <c r="H822" s="194"/>
      <c r="P822" s="194"/>
      <c r="S822" s="194"/>
      <c r="T822" s="194"/>
      <c r="U822" s="194"/>
      <c r="V822" s="194"/>
      <c r="W822" s="196"/>
      <c r="X822" s="248"/>
      <c r="Y822" s="194"/>
    </row>
    <row r="823" spans="1:25" ht="15">
      <c r="A823" s="194"/>
      <c r="B823" s="248"/>
      <c r="H823" s="194"/>
      <c r="P823" s="194"/>
      <c r="S823" s="194"/>
      <c r="T823" s="194"/>
      <c r="U823" s="194"/>
      <c r="V823" s="194"/>
      <c r="W823" s="196"/>
      <c r="X823" s="248"/>
      <c r="Y823" s="194"/>
    </row>
    <row r="824" spans="1:25" ht="15">
      <c r="A824" s="194"/>
      <c r="B824" s="248"/>
      <c r="H824" s="194"/>
      <c r="P824" s="194"/>
      <c r="S824" s="194"/>
      <c r="T824" s="194"/>
      <c r="U824" s="194"/>
      <c r="V824" s="194"/>
      <c r="W824" s="196"/>
      <c r="X824" s="248"/>
      <c r="Y824" s="194"/>
    </row>
    <row r="825" spans="1:25" ht="15">
      <c r="A825" s="194"/>
      <c r="B825" s="248"/>
      <c r="H825" s="194"/>
      <c r="P825" s="194"/>
      <c r="S825" s="194"/>
      <c r="T825" s="194"/>
      <c r="U825" s="194"/>
      <c r="V825" s="194"/>
      <c r="W825" s="196"/>
      <c r="X825" s="248"/>
      <c r="Y825" s="194"/>
    </row>
    <row r="826" spans="1:25" ht="15">
      <c r="A826" s="194"/>
      <c r="B826" s="248"/>
      <c r="H826" s="194"/>
      <c r="P826" s="194"/>
      <c r="S826" s="194"/>
      <c r="T826" s="194"/>
      <c r="U826" s="194"/>
      <c r="V826" s="194"/>
      <c r="W826" s="196"/>
      <c r="X826" s="248"/>
      <c r="Y826" s="194"/>
    </row>
    <row r="827" spans="1:25" ht="15">
      <c r="A827" s="194"/>
      <c r="B827" s="248"/>
      <c r="H827" s="194"/>
      <c r="P827" s="194"/>
      <c r="S827" s="194"/>
      <c r="T827" s="194"/>
      <c r="U827" s="194"/>
      <c r="V827" s="194"/>
      <c r="W827" s="196"/>
      <c r="X827" s="248"/>
      <c r="Y827" s="194"/>
    </row>
    <row r="828" spans="1:25" ht="15">
      <c r="A828" s="194"/>
      <c r="B828" s="248"/>
      <c r="H828" s="194"/>
      <c r="P828" s="194"/>
      <c r="S828" s="194"/>
      <c r="T828" s="194"/>
      <c r="U828" s="194"/>
      <c r="V828" s="194"/>
      <c r="W828" s="196"/>
      <c r="X828" s="248"/>
      <c r="Y828" s="194"/>
    </row>
    <row r="829" spans="1:25" ht="15">
      <c r="A829" s="194"/>
      <c r="B829" s="248"/>
      <c r="H829" s="194"/>
      <c r="P829" s="194"/>
      <c r="S829" s="194"/>
      <c r="T829" s="194"/>
      <c r="U829" s="194"/>
      <c r="V829" s="194"/>
      <c r="W829" s="196"/>
      <c r="X829" s="248"/>
      <c r="Y829" s="194"/>
    </row>
    <row r="830" spans="1:25" ht="15">
      <c r="A830" s="194"/>
      <c r="B830" s="248"/>
      <c r="H830" s="194"/>
      <c r="P830" s="194"/>
      <c r="S830" s="194"/>
      <c r="T830" s="194"/>
      <c r="U830" s="194"/>
      <c r="V830" s="194"/>
      <c r="W830" s="196"/>
      <c r="X830" s="248"/>
      <c r="Y830" s="194"/>
    </row>
    <row r="831" spans="1:25" ht="15">
      <c r="A831" s="194"/>
      <c r="B831" s="248"/>
      <c r="H831" s="194"/>
      <c r="P831" s="194"/>
      <c r="S831" s="194"/>
      <c r="T831" s="194"/>
      <c r="U831" s="194"/>
      <c r="V831" s="194"/>
      <c r="W831" s="196"/>
      <c r="X831" s="248"/>
      <c r="Y831" s="194"/>
    </row>
    <row r="832" spans="1:25" ht="15">
      <c r="A832" s="194"/>
      <c r="B832" s="248"/>
      <c r="H832" s="194"/>
      <c r="P832" s="194"/>
      <c r="S832" s="194"/>
      <c r="T832" s="194"/>
      <c r="U832" s="194"/>
      <c r="V832" s="194"/>
      <c r="W832" s="196"/>
      <c r="X832" s="248"/>
      <c r="Y832" s="194"/>
    </row>
    <row r="833" spans="1:25" ht="15">
      <c r="A833" s="194"/>
      <c r="B833" s="248"/>
      <c r="H833" s="194"/>
      <c r="P833" s="194"/>
      <c r="S833" s="194"/>
      <c r="T833" s="194"/>
      <c r="U833" s="194"/>
      <c r="V833" s="194"/>
      <c r="W833" s="196"/>
      <c r="X833" s="248"/>
      <c r="Y833" s="194"/>
    </row>
    <row r="834" spans="1:25" ht="15">
      <c r="A834" s="194"/>
      <c r="B834" s="248"/>
      <c r="H834" s="194"/>
      <c r="P834" s="194"/>
      <c r="S834" s="194"/>
      <c r="T834" s="194"/>
      <c r="U834" s="194"/>
      <c r="V834" s="194"/>
      <c r="W834" s="196"/>
      <c r="X834" s="248"/>
      <c r="Y834" s="194"/>
    </row>
    <row r="835" spans="1:25" ht="15">
      <c r="A835" s="194"/>
      <c r="B835" s="248"/>
      <c r="H835" s="194"/>
      <c r="P835" s="194"/>
      <c r="S835" s="194"/>
      <c r="T835" s="194"/>
      <c r="U835" s="194"/>
      <c r="V835" s="194"/>
      <c r="W835" s="196"/>
      <c r="X835" s="248"/>
      <c r="Y835" s="194"/>
    </row>
    <row r="836" spans="1:25" ht="15">
      <c r="A836" s="194"/>
      <c r="B836" s="248"/>
      <c r="H836" s="194"/>
      <c r="P836" s="194"/>
      <c r="S836" s="194"/>
      <c r="T836" s="194"/>
      <c r="U836" s="194"/>
      <c r="V836" s="194"/>
      <c r="W836" s="196"/>
      <c r="X836" s="248"/>
      <c r="Y836" s="194"/>
    </row>
    <row r="837" spans="1:25" ht="15">
      <c r="A837" s="194"/>
      <c r="B837" s="248"/>
      <c r="H837" s="194"/>
      <c r="P837" s="194"/>
      <c r="S837" s="194"/>
      <c r="T837" s="194"/>
      <c r="U837" s="194"/>
      <c r="V837" s="194"/>
      <c r="W837" s="196"/>
      <c r="X837" s="248"/>
      <c r="Y837" s="194"/>
    </row>
    <row r="838" spans="1:25" ht="15">
      <c r="A838" s="194"/>
      <c r="B838" s="248"/>
      <c r="H838" s="194"/>
      <c r="P838" s="194"/>
      <c r="S838" s="194"/>
      <c r="T838" s="194"/>
      <c r="U838" s="194"/>
      <c r="V838" s="194"/>
      <c r="W838" s="196"/>
      <c r="X838" s="248"/>
      <c r="Y838" s="194"/>
    </row>
    <row r="839" spans="1:25" ht="15">
      <c r="A839" s="194"/>
      <c r="B839" s="248"/>
      <c r="H839" s="194"/>
      <c r="P839" s="194"/>
      <c r="S839" s="194"/>
      <c r="T839" s="194"/>
      <c r="U839" s="194"/>
      <c r="V839" s="194"/>
      <c r="W839" s="196"/>
      <c r="X839" s="248"/>
      <c r="Y839" s="194"/>
    </row>
    <row r="840" spans="1:25" ht="15">
      <c r="A840" s="194"/>
      <c r="B840" s="248"/>
      <c r="H840" s="194"/>
      <c r="P840" s="194"/>
      <c r="S840" s="194"/>
      <c r="T840" s="194"/>
      <c r="U840" s="194"/>
      <c r="V840" s="194"/>
      <c r="W840" s="196"/>
      <c r="X840" s="248"/>
      <c r="Y840" s="194"/>
    </row>
    <row r="841" spans="1:25" ht="15">
      <c r="A841" s="194"/>
      <c r="B841" s="248"/>
      <c r="H841" s="194"/>
      <c r="P841" s="194"/>
      <c r="S841" s="194"/>
      <c r="T841" s="194"/>
      <c r="U841" s="194"/>
      <c r="V841" s="194"/>
      <c r="W841" s="196"/>
      <c r="X841" s="248"/>
      <c r="Y841" s="194"/>
    </row>
    <row r="842" spans="1:25" ht="15">
      <c r="A842" s="194"/>
      <c r="B842" s="248"/>
      <c r="H842" s="194"/>
      <c r="P842" s="194"/>
      <c r="S842" s="194"/>
      <c r="T842" s="194"/>
      <c r="U842" s="194"/>
      <c r="V842" s="194"/>
      <c r="W842" s="196"/>
      <c r="X842" s="248"/>
      <c r="Y842" s="194"/>
    </row>
    <row r="843" spans="1:25" ht="15">
      <c r="A843" s="194"/>
      <c r="B843" s="248"/>
      <c r="H843" s="194"/>
      <c r="P843" s="194"/>
      <c r="S843" s="194"/>
      <c r="T843" s="194"/>
      <c r="U843" s="194"/>
      <c r="V843" s="194"/>
      <c r="W843" s="196"/>
      <c r="X843" s="248"/>
      <c r="Y843" s="194"/>
    </row>
    <row r="844" spans="1:25" ht="15">
      <c r="A844" s="194"/>
      <c r="B844" s="248"/>
      <c r="H844" s="194"/>
      <c r="P844" s="194"/>
      <c r="S844" s="194"/>
      <c r="T844" s="194"/>
      <c r="U844" s="194"/>
      <c r="V844" s="194"/>
      <c r="W844" s="196"/>
      <c r="X844" s="248"/>
      <c r="Y844" s="194"/>
    </row>
    <row r="845" spans="1:25" ht="15">
      <c r="A845" s="194"/>
      <c r="B845" s="248"/>
      <c r="H845" s="194"/>
      <c r="P845" s="194"/>
      <c r="S845" s="194"/>
      <c r="T845" s="194"/>
      <c r="U845" s="194"/>
      <c r="V845" s="194"/>
      <c r="W845" s="196"/>
      <c r="X845" s="248"/>
      <c r="Y845" s="194"/>
    </row>
    <row r="846" spans="1:25" ht="15">
      <c r="A846" s="194"/>
      <c r="B846" s="248"/>
      <c r="H846" s="194"/>
      <c r="P846" s="194"/>
      <c r="S846" s="194"/>
      <c r="T846" s="194"/>
      <c r="U846" s="194"/>
      <c r="V846" s="194"/>
      <c r="W846" s="196"/>
      <c r="X846" s="248"/>
      <c r="Y846" s="194"/>
    </row>
    <row r="847" spans="1:25" ht="15">
      <c r="A847" s="194"/>
      <c r="B847" s="248"/>
      <c r="H847" s="194"/>
      <c r="P847" s="194"/>
      <c r="S847" s="194"/>
      <c r="T847" s="194"/>
      <c r="U847" s="194"/>
      <c r="V847" s="194"/>
      <c r="W847" s="196"/>
      <c r="X847" s="248"/>
      <c r="Y847" s="194"/>
    </row>
    <row r="848" spans="1:25" ht="15">
      <c r="A848" s="194"/>
      <c r="B848" s="248"/>
      <c r="H848" s="194"/>
      <c r="P848" s="194"/>
      <c r="S848" s="194"/>
      <c r="T848" s="194"/>
      <c r="U848" s="194"/>
      <c r="V848" s="194"/>
      <c r="W848" s="196"/>
      <c r="X848" s="248"/>
      <c r="Y848" s="194"/>
    </row>
    <row r="849" spans="1:25" ht="15">
      <c r="A849" s="194"/>
      <c r="B849" s="248"/>
      <c r="H849" s="194"/>
      <c r="P849" s="194"/>
      <c r="S849" s="194"/>
      <c r="T849" s="194"/>
      <c r="U849" s="194"/>
      <c r="V849" s="194"/>
      <c r="W849" s="196"/>
      <c r="X849" s="248"/>
      <c r="Y849" s="194"/>
    </row>
    <row r="850" spans="1:25" ht="15">
      <c r="A850" s="194"/>
      <c r="B850" s="248"/>
      <c r="H850" s="194"/>
      <c r="P850" s="194"/>
      <c r="S850" s="194"/>
      <c r="T850" s="194"/>
      <c r="U850" s="194"/>
      <c r="V850" s="194"/>
      <c r="W850" s="196"/>
      <c r="X850" s="248"/>
      <c r="Y850" s="194"/>
    </row>
    <row r="851" spans="1:25" ht="15">
      <c r="A851" s="194"/>
      <c r="B851" s="248"/>
      <c r="H851" s="194"/>
      <c r="P851" s="194"/>
      <c r="S851" s="194"/>
      <c r="T851" s="194"/>
      <c r="U851" s="194"/>
      <c r="V851" s="194"/>
      <c r="W851" s="196"/>
      <c r="X851" s="248"/>
      <c r="Y851" s="194"/>
    </row>
    <row r="852" spans="1:25" ht="15">
      <c r="A852" s="194"/>
      <c r="B852" s="248"/>
      <c r="H852" s="194"/>
      <c r="P852" s="194"/>
      <c r="S852" s="194"/>
      <c r="T852" s="194"/>
      <c r="U852" s="194"/>
      <c r="V852" s="194"/>
      <c r="W852" s="196"/>
      <c r="X852" s="248"/>
      <c r="Y852" s="194"/>
    </row>
    <row r="853" spans="1:25" ht="15">
      <c r="A853" s="194"/>
      <c r="B853" s="248"/>
      <c r="H853" s="194"/>
      <c r="P853" s="194"/>
      <c r="S853" s="194"/>
      <c r="T853" s="194"/>
      <c r="U853" s="194"/>
      <c r="V853" s="194"/>
      <c r="W853" s="196"/>
      <c r="X853" s="248"/>
      <c r="Y853" s="194"/>
    </row>
    <row r="854" spans="1:25" ht="15">
      <c r="A854" s="194"/>
      <c r="B854" s="248"/>
      <c r="H854" s="194"/>
      <c r="P854" s="194"/>
      <c r="S854" s="194"/>
      <c r="T854" s="194"/>
      <c r="U854" s="194"/>
      <c r="V854" s="194"/>
      <c r="W854" s="196"/>
      <c r="X854" s="248"/>
      <c r="Y854" s="194"/>
    </row>
    <row r="855" spans="1:25" ht="15">
      <c r="A855" s="194"/>
      <c r="B855" s="248"/>
      <c r="H855" s="194"/>
      <c r="P855" s="194"/>
      <c r="S855" s="194"/>
      <c r="T855" s="194"/>
      <c r="U855" s="194"/>
      <c r="V855" s="194"/>
      <c r="W855" s="196"/>
      <c r="X855" s="248"/>
      <c r="Y855" s="194"/>
    </row>
    <row r="856" spans="1:25" ht="15">
      <c r="A856" s="194"/>
      <c r="B856" s="248"/>
      <c r="H856" s="194"/>
      <c r="P856" s="194"/>
      <c r="S856" s="194"/>
      <c r="T856" s="194"/>
      <c r="U856" s="194"/>
      <c r="V856" s="194"/>
      <c r="W856" s="196"/>
      <c r="X856" s="248"/>
      <c r="Y856" s="194"/>
    </row>
    <row r="857" spans="1:25" ht="15">
      <c r="A857" s="194"/>
      <c r="B857" s="248"/>
      <c r="H857" s="194"/>
      <c r="P857" s="194"/>
      <c r="S857" s="194"/>
      <c r="T857" s="194"/>
      <c r="U857" s="194"/>
      <c r="V857" s="194"/>
      <c r="W857" s="196"/>
      <c r="X857" s="248"/>
      <c r="Y857" s="194"/>
    </row>
    <row r="858" spans="1:25" ht="15">
      <c r="A858" s="194"/>
      <c r="B858" s="248"/>
      <c r="H858" s="194"/>
      <c r="P858" s="194"/>
      <c r="S858" s="194"/>
      <c r="T858" s="194"/>
      <c r="U858" s="194"/>
      <c r="V858" s="194"/>
      <c r="W858" s="196"/>
      <c r="X858" s="248"/>
      <c r="Y858" s="194"/>
    </row>
    <row r="859" spans="1:25" ht="15">
      <c r="A859" s="194"/>
      <c r="B859" s="248"/>
      <c r="H859" s="194"/>
      <c r="P859" s="194"/>
      <c r="S859" s="194"/>
      <c r="T859" s="194"/>
      <c r="U859" s="194"/>
      <c r="V859" s="194"/>
      <c r="W859" s="196"/>
      <c r="X859" s="248"/>
      <c r="Y859" s="194"/>
    </row>
    <row r="860" spans="1:25" ht="15">
      <c r="A860" s="194"/>
      <c r="B860" s="248"/>
      <c r="H860" s="194"/>
      <c r="P860" s="194"/>
      <c r="S860" s="194"/>
      <c r="T860" s="194"/>
      <c r="U860" s="194"/>
      <c r="V860" s="194"/>
      <c r="W860" s="196"/>
      <c r="X860" s="248"/>
      <c r="Y860" s="194"/>
    </row>
    <row r="861" spans="1:25" ht="15">
      <c r="A861" s="194"/>
      <c r="B861" s="248"/>
      <c r="H861" s="194"/>
      <c r="P861" s="194"/>
      <c r="S861" s="194"/>
      <c r="T861" s="194"/>
      <c r="U861" s="194"/>
      <c r="V861" s="194"/>
      <c r="W861" s="196"/>
      <c r="X861" s="248"/>
      <c r="Y861" s="194"/>
    </row>
    <row r="862" spans="1:25" ht="15">
      <c r="A862" s="194"/>
      <c r="B862" s="248"/>
      <c r="H862" s="194"/>
      <c r="P862" s="194"/>
      <c r="S862" s="194"/>
      <c r="T862" s="194"/>
      <c r="U862" s="194"/>
      <c r="V862" s="194"/>
      <c r="W862" s="196"/>
      <c r="X862" s="248"/>
      <c r="Y862" s="194"/>
    </row>
    <row r="863" spans="1:25" ht="15">
      <c r="A863" s="194"/>
      <c r="B863" s="248"/>
      <c r="H863" s="194"/>
      <c r="P863" s="194"/>
      <c r="S863" s="194"/>
      <c r="T863" s="194"/>
      <c r="U863" s="194"/>
      <c r="V863" s="194"/>
      <c r="W863" s="196"/>
      <c r="X863" s="248"/>
      <c r="Y863" s="194"/>
    </row>
    <row r="864" spans="1:25" ht="15">
      <c r="A864" s="194"/>
      <c r="B864" s="248"/>
      <c r="H864" s="194"/>
      <c r="P864" s="194"/>
      <c r="S864" s="194"/>
      <c r="T864" s="194"/>
      <c r="U864" s="194"/>
      <c r="V864" s="194"/>
      <c r="W864" s="196"/>
      <c r="X864" s="248"/>
      <c r="Y864" s="194"/>
    </row>
    <row r="865" spans="1:25" ht="15">
      <c r="A865" s="194"/>
      <c r="B865" s="248"/>
      <c r="H865" s="194"/>
      <c r="P865" s="194"/>
      <c r="S865" s="194"/>
      <c r="T865" s="194"/>
      <c r="U865" s="194"/>
      <c r="V865" s="194"/>
      <c r="W865" s="196"/>
      <c r="X865" s="248"/>
      <c r="Y865" s="194"/>
    </row>
    <row r="866" spans="1:25" ht="15">
      <c r="A866" s="194"/>
      <c r="B866" s="248"/>
      <c r="H866" s="194"/>
      <c r="P866" s="194"/>
      <c r="S866" s="194"/>
      <c r="T866" s="194"/>
      <c r="U866" s="194"/>
      <c r="V866" s="194"/>
      <c r="W866" s="196"/>
      <c r="X866" s="248"/>
      <c r="Y866" s="194"/>
    </row>
    <row r="867" spans="1:25" ht="15">
      <c r="A867" s="194"/>
      <c r="B867" s="248"/>
      <c r="H867" s="194"/>
      <c r="P867" s="194"/>
      <c r="S867" s="194"/>
      <c r="T867" s="194"/>
      <c r="U867" s="194"/>
      <c r="V867" s="194"/>
      <c r="W867" s="196"/>
      <c r="X867" s="248"/>
      <c r="Y867" s="194"/>
    </row>
    <row r="868" spans="1:25" ht="15">
      <c r="A868" s="194"/>
      <c r="B868" s="248"/>
      <c r="H868" s="194"/>
      <c r="P868" s="194"/>
      <c r="S868" s="194"/>
      <c r="T868" s="194"/>
      <c r="U868" s="194"/>
      <c r="V868" s="194"/>
      <c r="W868" s="196"/>
      <c r="X868" s="248"/>
      <c r="Y868" s="194"/>
    </row>
    <row r="869" spans="1:25" ht="15">
      <c r="A869" s="194"/>
      <c r="B869" s="248"/>
      <c r="H869" s="194"/>
      <c r="P869" s="194"/>
      <c r="S869" s="194"/>
      <c r="T869" s="194"/>
      <c r="U869" s="194"/>
      <c r="V869" s="194"/>
      <c r="W869" s="196"/>
      <c r="X869" s="248"/>
      <c r="Y869" s="194"/>
    </row>
    <row r="870" spans="1:25" ht="15">
      <c r="A870" s="194"/>
      <c r="B870" s="248"/>
      <c r="H870" s="194"/>
      <c r="P870" s="194"/>
      <c r="S870" s="194"/>
      <c r="T870" s="194"/>
      <c r="U870" s="194"/>
      <c r="V870" s="194"/>
      <c r="W870" s="196"/>
      <c r="X870" s="248"/>
      <c r="Y870" s="194"/>
    </row>
    <row r="871" spans="1:25" ht="15">
      <c r="A871" s="194"/>
      <c r="B871" s="248"/>
      <c r="H871" s="194"/>
      <c r="P871" s="194"/>
      <c r="S871" s="194"/>
      <c r="T871" s="194"/>
      <c r="U871" s="194"/>
      <c r="V871" s="194"/>
      <c r="W871" s="196"/>
      <c r="X871" s="248"/>
      <c r="Y871" s="194"/>
    </row>
    <row r="872" spans="1:25" ht="15">
      <c r="A872" s="194"/>
      <c r="B872" s="248"/>
      <c r="H872" s="194"/>
      <c r="P872" s="194"/>
      <c r="S872" s="194"/>
      <c r="T872" s="194"/>
      <c r="U872" s="194"/>
      <c r="V872" s="194"/>
      <c r="W872" s="196"/>
      <c r="X872" s="248"/>
      <c r="Y872" s="194"/>
    </row>
    <row r="873" spans="1:25" ht="15">
      <c r="A873" s="194"/>
      <c r="B873" s="248"/>
      <c r="H873" s="194"/>
      <c r="P873" s="194"/>
      <c r="S873" s="194"/>
      <c r="T873" s="194"/>
      <c r="U873" s="194"/>
      <c r="V873" s="194"/>
      <c r="W873" s="196"/>
      <c r="X873" s="248"/>
      <c r="Y873" s="194"/>
    </row>
    <row r="874" spans="1:25" ht="15">
      <c r="A874" s="194"/>
      <c r="B874" s="248"/>
      <c r="H874" s="194"/>
      <c r="P874" s="194"/>
      <c r="S874" s="194"/>
      <c r="T874" s="194"/>
      <c r="U874" s="194"/>
      <c r="V874" s="194"/>
      <c r="W874" s="196"/>
      <c r="X874" s="248"/>
      <c r="Y874" s="194"/>
    </row>
    <row r="875" spans="1:25" ht="15">
      <c r="A875" s="194"/>
      <c r="B875" s="248"/>
      <c r="H875" s="194"/>
      <c r="P875" s="194"/>
      <c r="S875" s="194"/>
      <c r="T875" s="194"/>
      <c r="U875" s="194"/>
      <c r="V875" s="194"/>
      <c r="W875" s="196"/>
      <c r="X875" s="248"/>
      <c r="Y875" s="194"/>
    </row>
    <row r="876" spans="1:25" ht="15">
      <c r="A876" s="194"/>
      <c r="B876" s="248"/>
      <c r="H876" s="194"/>
      <c r="P876" s="194"/>
      <c r="S876" s="194"/>
      <c r="T876" s="194"/>
      <c r="U876" s="194"/>
      <c r="V876" s="194"/>
      <c r="W876" s="196"/>
      <c r="X876" s="248"/>
      <c r="Y876" s="194"/>
    </row>
    <row r="877" spans="1:25" ht="15">
      <c r="A877" s="194"/>
      <c r="B877" s="248"/>
      <c r="H877" s="194"/>
      <c r="P877" s="194"/>
      <c r="S877" s="194"/>
      <c r="T877" s="194"/>
      <c r="U877" s="194"/>
      <c r="V877" s="194"/>
      <c r="W877" s="196"/>
      <c r="X877" s="248"/>
      <c r="Y877" s="194"/>
    </row>
    <row r="878" spans="1:25" ht="15">
      <c r="A878" s="194"/>
      <c r="B878" s="248"/>
      <c r="H878" s="194"/>
      <c r="P878" s="194"/>
      <c r="S878" s="194"/>
      <c r="T878" s="194"/>
      <c r="U878" s="194"/>
      <c r="V878" s="194"/>
      <c r="W878" s="196"/>
      <c r="X878" s="248"/>
      <c r="Y878" s="194"/>
    </row>
    <row r="879" spans="1:25" ht="15">
      <c r="A879" s="194"/>
      <c r="B879" s="248"/>
      <c r="H879" s="194"/>
      <c r="P879" s="194"/>
      <c r="S879" s="194"/>
      <c r="T879" s="194"/>
      <c r="U879" s="194"/>
      <c r="V879" s="194"/>
      <c r="W879" s="196"/>
      <c r="X879" s="248"/>
      <c r="Y879" s="194"/>
    </row>
    <row r="880" spans="1:25" ht="15">
      <c r="A880" s="194"/>
      <c r="B880" s="248"/>
      <c r="H880" s="194"/>
      <c r="P880" s="194"/>
      <c r="S880" s="194"/>
      <c r="T880" s="194"/>
      <c r="U880" s="194"/>
      <c r="V880" s="194"/>
      <c r="W880" s="196"/>
      <c r="X880" s="248"/>
      <c r="Y880" s="194"/>
    </row>
    <row r="881" spans="1:25" ht="15">
      <c r="A881" s="194"/>
      <c r="B881" s="248"/>
      <c r="H881" s="194"/>
      <c r="P881" s="194"/>
      <c r="S881" s="194"/>
      <c r="T881" s="194"/>
      <c r="U881" s="194"/>
      <c r="V881" s="194"/>
      <c r="W881" s="196"/>
      <c r="X881" s="248"/>
      <c r="Y881" s="194"/>
    </row>
    <row r="882" spans="1:25" ht="15">
      <c r="A882" s="194"/>
      <c r="B882" s="248"/>
      <c r="H882" s="194"/>
      <c r="P882" s="194"/>
      <c r="S882" s="194"/>
      <c r="T882" s="194"/>
      <c r="U882" s="194"/>
      <c r="V882" s="194"/>
      <c r="W882" s="196"/>
      <c r="X882" s="248"/>
      <c r="Y882" s="194"/>
    </row>
    <row r="883" spans="1:25" ht="15">
      <c r="A883" s="194"/>
      <c r="B883" s="248"/>
      <c r="H883" s="194"/>
      <c r="P883" s="194"/>
      <c r="S883" s="194"/>
      <c r="T883" s="194"/>
      <c r="U883" s="194"/>
      <c r="V883" s="194"/>
      <c r="W883" s="196"/>
      <c r="X883" s="248"/>
      <c r="Y883" s="194"/>
    </row>
    <row r="884" spans="1:25" ht="15">
      <c r="A884" s="194"/>
      <c r="B884" s="248"/>
      <c r="H884" s="194"/>
      <c r="P884" s="194"/>
      <c r="S884" s="194"/>
      <c r="T884" s="194"/>
      <c r="U884" s="194"/>
      <c r="V884" s="194"/>
      <c r="W884" s="196"/>
      <c r="X884" s="248"/>
      <c r="Y884" s="194"/>
    </row>
    <row r="885" spans="1:25" ht="15">
      <c r="A885" s="194"/>
      <c r="B885" s="248"/>
      <c r="H885" s="194"/>
      <c r="P885" s="194"/>
      <c r="S885" s="194"/>
      <c r="T885" s="194"/>
      <c r="U885" s="194"/>
      <c r="V885" s="194"/>
      <c r="W885" s="196"/>
      <c r="X885" s="248"/>
      <c r="Y885" s="194"/>
    </row>
    <row r="886" spans="1:25" ht="15">
      <c r="A886" s="194"/>
      <c r="B886" s="248"/>
      <c r="H886" s="194"/>
      <c r="P886" s="194"/>
      <c r="S886" s="194"/>
      <c r="T886" s="194"/>
      <c r="U886" s="194"/>
      <c r="V886" s="194"/>
      <c r="W886" s="196"/>
      <c r="X886" s="248"/>
      <c r="Y886" s="194"/>
    </row>
    <row r="887" spans="1:25" ht="15">
      <c r="A887" s="194"/>
      <c r="B887" s="248"/>
      <c r="H887" s="194"/>
      <c r="P887" s="194"/>
      <c r="S887" s="194"/>
      <c r="T887" s="194"/>
      <c r="U887" s="194"/>
      <c r="V887" s="194"/>
      <c r="W887" s="196"/>
      <c r="X887" s="248"/>
      <c r="Y887" s="194"/>
    </row>
    <row r="888" spans="1:25" ht="15">
      <c r="A888" s="194"/>
      <c r="B888" s="248"/>
      <c r="H888" s="194"/>
      <c r="P888" s="194"/>
      <c r="S888" s="194"/>
      <c r="T888" s="194"/>
      <c r="U888" s="194"/>
      <c r="V888" s="194"/>
      <c r="W888" s="196"/>
      <c r="X888" s="248"/>
      <c r="Y888" s="194"/>
    </row>
    <row r="889" spans="1:25" ht="15">
      <c r="A889" s="194"/>
      <c r="B889" s="248"/>
      <c r="H889" s="194"/>
      <c r="P889" s="194"/>
      <c r="S889" s="194"/>
      <c r="T889" s="194"/>
      <c r="U889" s="194"/>
      <c r="V889" s="194"/>
      <c r="W889" s="196"/>
      <c r="X889" s="248"/>
      <c r="Y889" s="194"/>
    </row>
    <row r="890" spans="1:25" ht="15">
      <c r="A890" s="194"/>
      <c r="B890" s="248"/>
      <c r="H890" s="194"/>
      <c r="P890" s="194"/>
      <c r="S890" s="194"/>
      <c r="T890" s="194"/>
      <c r="U890" s="194"/>
      <c r="V890" s="194"/>
      <c r="W890" s="196"/>
      <c r="X890" s="248"/>
      <c r="Y890" s="194"/>
    </row>
    <row r="891" spans="1:25" ht="15">
      <c r="A891" s="194"/>
      <c r="B891" s="248"/>
      <c r="H891" s="194"/>
      <c r="P891" s="194"/>
      <c r="S891" s="194"/>
      <c r="T891" s="194"/>
      <c r="U891" s="194"/>
      <c r="V891" s="194"/>
      <c r="W891" s="196"/>
      <c r="X891" s="248"/>
      <c r="Y891" s="194"/>
    </row>
    <row r="892" spans="1:25" ht="15">
      <c r="A892" s="194"/>
      <c r="B892" s="248"/>
      <c r="H892" s="194"/>
      <c r="P892" s="194"/>
      <c r="S892" s="194"/>
      <c r="T892" s="194"/>
      <c r="U892" s="194"/>
      <c r="V892" s="194"/>
      <c r="W892" s="196"/>
      <c r="X892" s="248"/>
      <c r="Y892" s="194"/>
    </row>
    <row r="893" spans="1:25" ht="15">
      <c r="A893" s="194"/>
      <c r="B893" s="248"/>
      <c r="H893" s="194"/>
      <c r="P893" s="194"/>
      <c r="S893" s="194"/>
      <c r="T893" s="194"/>
      <c r="U893" s="194"/>
      <c r="V893" s="194"/>
      <c r="W893" s="196"/>
      <c r="X893" s="248"/>
      <c r="Y893" s="194"/>
    </row>
    <row r="894" spans="1:25" ht="15">
      <c r="A894" s="194"/>
      <c r="B894" s="248"/>
      <c r="H894" s="194"/>
      <c r="P894" s="194"/>
      <c r="S894" s="194"/>
      <c r="T894" s="194"/>
      <c r="U894" s="194"/>
      <c r="V894" s="194"/>
      <c r="W894" s="196"/>
      <c r="X894" s="248"/>
      <c r="Y894" s="194"/>
    </row>
    <row r="895" spans="1:25" ht="15">
      <c r="A895" s="194"/>
      <c r="B895" s="248"/>
      <c r="H895" s="194"/>
      <c r="P895" s="194"/>
      <c r="S895" s="194"/>
      <c r="T895" s="194"/>
      <c r="U895" s="194"/>
      <c r="V895" s="194"/>
      <c r="W895" s="196"/>
      <c r="X895" s="248"/>
      <c r="Y895" s="194"/>
    </row>
    <row r="896" spans="1:25" ht="15">
      <c r="A896" s="194"/>
      <c r="B896" s="248"/>
      <c r="H896" s="194"/>
      <c r="P896" s="194"/>
      <c r="S896" s="194"/>
      <c r="T896" s="194"/>
      <c r="U896" s="194"/>
      <c r="V896" s="194"/>
      <c r="W896" s="196"/>
      <c r="X896" s="248"/>
      <c r="Y896" s="194"/>
    </row>
    <row r="897" spans="1:25" ht="15">
      <c r="A897" s="194"/>
      <c r="B897" s="248"/>
      <c r="H897" s="194"/>
      <c r="P897" s="194"/>
      <c r="S897" s="194"/>
      <c r="T897" s="194"/>
      <c r="U897" s="194"/>
      <c r="V897" s="194"/>
      <c r="W897" s="196"/>
      <c r="X897" s="248"/>
      <c r="Y897" s="194"/>
    </row>
    <row r="898" spans="1:25" ht="15">
      <c r="A898" s="194"/>
      <c r="B898" s="248"/>
      <c r="H898" s="194"/>
      <c r="P898" s="194"/>
      <c r="S898" s="194"/>
      <c r="T898" s="194"/>
      <c r="U898" s="194"/>
      <c r="V898" s="194"/>
      <c r="W898" s="196"/>
      <c r="X898" s="248"/>
      <c r="Y898" s="194"/>
    </row>
    <row r="899" spans="1:25" ht="15">
      <c r="A899" s="194"/>
      <c r="B899" s="248"/>
      <c r="H899" s="194"/>
      <c r="P899" s="194"/>
      <c r="S899" s="194"/>
      <c r="T899" s="194"/>
      <c r="U899" s="194"/>
      <c r="V899" s="194"/>
      <c r="W899" s="196"/>
      <c r="X899" s="248"/>
      <c r="Y899" s="194"/>
    </row>
    <row r="900" spans="1:25" ht="15">
      <c r="A900" s="194"/>
      <c r="B900" s="248"/>
      <c r="H900" s="194"/>
      <c r="P900" s="194"/>
      <c r="S900" s="194"/>
      <c r="T900" s="194"/>
      <c r="U900" s="194"/>
      <c r="V900" s="194"/>
      <c r="W900" s="196"/>
      <c r="X900" s="248"/>
      <c r="Y900" s="194"/>
    </row>
    <row r="901" spans="1:25" ht="15">
      <c r="A901" s="194"/>
      <c r="B901" s="248"/>
      <c r="H901" s="194"/>
      <c r="P901" s="194"/>
      <c r="S901" s="194"/>
      <c r="T901" s="194"/>
      <c r="U901" s="194"/>
      <c r="V901" s="194"/>
      <c r="W901" s="196"/>
      <c r="X901" s="248"/>
      <c r="Y901" s="194"/>
    </row>
    <row r="902" spans="1:25" ht="15">
      <c r="A902" s="194"/>
      <c r="B902" s="248"/>
      <c r="H902" s="194"/>
      <c r="P902" s="194"/>
      <c r="S902" s="194"/>
      <c r="T902" s="194"/>
      <c r="U902" s="194"/>
      <c r="V902" s="194"/>
      <c r="W902" s="196"/>
      <c r="X902" s="248"/>
      <c r="Y902" s="194"/>
    </row>
    <row r="903" spans="1:25" ht="15">
      <c r="A903" s="194"/>
      <c r="B903" s="248"/>
      <c r="H903" s="194"/>
      <c r="P903" s="194"/>
      <c r="S903" s="194"/>
      <c r="T903" s="194"/>
      <c r="U903" s="194"/>
      <c r="V903" s="194"/>
      <c r="W903" s="196"/>
      <c r="X903" s="248"/>
      <c r="Y903" s="194"/>
    </row>
    <row r="904" spans="1:25" ht="15">
      <c r="A904" s="194"/>
      <c r="B904" s="248"/>
      <c r="H904" s="194"/>
      <c r="P904" s="194"/>
      <c r="S904" s="194"/>
      <c r="T904" s="194"/>
      <c r="U904" s="194"/>
      <c r="V904" s="194"/>
      <c r="W904" s="196"/>
      <c r="X904" s="248"/>
      <c r="Y904" s="194"/>
    </row>
    <row r="905" spans="1:25" ht="15">
      <c r="A905" s="194"/>
      <c r="B905" s="248"/>
      <c r="H905" s="194"/>
      <c r="P905" s="194"/>
      <c r="S905" s="194"/>
      <c r="T905" s="194"/>
      <c r="U905" s="194"/>
      <c r="V905" s="194"/>
      <c r="W905" s="196"/>
      <c r="X905" s="248"/>
      <c r="Y905" s="194"/>
    </row>
    <row r="906" spans="1:25" ht="15">
      <c r="A906" s="194"/>
      <c r="B906" s="248"/>
      <c r="H906" s="194"/>
      <c r="P906" s="194"/>
      <c r="S906" s="194"/>
      <c r="T906" s="194"/>
      <c r="U906" s="194"/>
      <c r="V906" s="194"/>
      <c r="W906" s="196"/>
      <c r="X906" s="248"/>
      <c r="Y906" s="194"/>
    </row>
    <row r="907" spans="1:25" ht="15">
      <c r="A907" s="194"/>
      <c r="B907" s="248"/>
      <c r="H907" s="194"/>
      <c r="P907" s="194"/>
      <c r="S907" s="194"/>
      <c r="T907" s="194"/>
      <c r="U907" s="194"/>
      <c r="V907" s="194"/>
      <c r="W907" s="196"/>
      <c r="X907" s="248"/>
      <c r="Y907" s="194"/>
    </row>
    <row r="908" spans="1:25" ht="15">
      <c r="A908" s="194"/>
      <c r="B908" s="248"/>
      <c r="H908" s="194"/>
      <c r="P908" s="194"/>
      <c r="S908" s="194"/>
      <c r="T908" s="194"/>
      <c r="U908" s="194"/>
      <c r="V908" s="194"/>
      <c r="W908" s="196"/>
      <c r="X908" s="248"/>
      <c r="Y908" s="194"/>
    </row>
    <row r="909" spans="1:25" ht="15">
      <c r="A909" s="194"/>
      <c r="B909" s="248"/>
      <c r="H909" s="194"/>
      <c r="P909" s="194"/>
      <c r="S909" s="194"/>
      <c r="T909" s="194"/>
      <c r="U909" s="194"/>
      <c r="V909" s="194"/>
      <c r="W909" s="196"/>
      <c r="X909" s="248"/>
      <c r="Y909" s="194"/>
    </row>
    <row r="910" spans="1:25" ht="15">
      <c r="A910" s="194"/>
      <c r="B910" s="248"/>
      <c r="H910" s="194"/>
      <c r="P910" s="194"/>
      <c r="S910" s="194"/>
      <c r="T910" s="194"/>
      <c r="U910" s="194"/>
      <c r="V910" s="194"/>
      <c r="W910" s="196"/>
      <c r="X910" s="248"/>
      <c r="Y910" s="194"/>
    </row>
    <row r="911" spans="1:25" ht="15">
      <c r="A911" s="194"/>
      <c r="B911" s="248"/>
      <c r="H911" s="194"/>
      <c r="P911" s="194"/>
      <c r="S911" s="194"/>
      <c r="T911" s="194"/>
      <c r="U911" s="194"/>
      <c r="V911" s="194"/>
      <c r="W911" s="196"/>
      <c r="X911" s="248"/>
      <c r="Y911" s="194"/>
    </row>
    <row r="912" spans="1:25" ht="15">
      <c r="A912" s="194"/>
      <c r="B912" s="248"/>
      <c r="H912" s="194"/>
      <c r="P912" s="194"/>
      <c r="S912" s="194"/>
      <c r="T912" s="194"/>
      <c r="U912" s="194"/>
      <c r="V912" s="194"/>
      <c r="W912" s="196"/>
      <c r="X912" s="248"/>
      <c r="Y912" s="194"/>
    </row>
    <row r="913" spans="1:25" ht="15">
      <c r="A913" s="194"/>
      <c r="B913" s="248"/>
      <c r="H913" s="194"/>
      <c r="P913" s="194"/>
      <c r="S913" s="194"/>
      <c r="T913" s="194"/>
      <c r="U913" s="194"/>
      <c r="V913" s="194"/>
      <c r="W913" s="196"/>
      <c r="X913" s="248"/>
      <c r="Y913" s="194"/>
    </row>
    <row r="914" spans="1:25" ht="15">
      <c r="A914" s="194"/>
      <c r="B914" s="248"/>
      <c r="H914" s="194"/>
      <c r="P914" s="194"/>
      <c r="S914" s="194"/>
      <c r="T914" s="194"/>
      <c r="U914" s="194"/>
      <c r="V914" s="194"/>
      <c r="W914" s="196"/>
      <c r="X914" s="248"/>
      <c r="Y914" s="194"/>
    </row>
    <row r="915" spans="1:25" ht="15">
      <c r="A915" s="194"/>
      <c r="B915" s="248"/>
      <c r="H915" s="194"/>
      <c r="P915" s="194"/>
      <c r="S915" s="194"/>
      <c r="T915" s="194"/>
      <c r="U915" s="194"/>
      <c r="V915" s="194"/>
      <c r="W915" s="196"/>
      <c r="X915" s="248"/>
      <c r="Y915" s="194"/>
    </row>
    <row r="916" spans="1:25" ht="15">
      <c r="A916" s="194"/>
      <c r="B916" s="248"/>
      <c r="H916" s="194"/>
      <c r="P916" s="194"/>
      <c r="S916" s="194"/>
      <c r="T916" s="194"/>
      <c r="U916" s="194"/>
      <c r="V916" s="194"/>
      <c r="W916" s="196"/>
      <c r="X916" s="248"/>
      <c r="Y916" s="194"/>
    </row>
    <row r="917" spans="1:25" ht="15">
      <c r="A917" s="194"/>
      <c r="B917" s="248"/>
      <c r="H917" s="194"/>
      <c r="P917" s="194"/>
      <c r="S917" s="194"/>
      <c r="T917" s="194"/>
      <c r="U917" s="194"/>
      <c r="V917" s="194"/>
      <c r="W917" s="196"/>
      <c r="X917" s="248"/>
      <c r="Y917" s="194"/>
    </row>
    <row r="918" spans="1:25" ht="15">
      <c r="A918" s="194"/>
      <c r="B918" s="248"/>
      <c r="H918" s="194"/>
      <c r="P918" s="194"/>
      <c r="S918" s="194"/>
      <c r="T918" s="194"/>
      <c r="U918" s="194"/>
      <c r="V918" s="194"/>
      <c r="W918" s="196"/>
      <c r="X918" s="248"/>
      <c r="Y918" s="194"/>
    </row>
    <row r="919" spans="1:25" ht="15">
      <c r="A919" s="194"/>
      <c r="B919" s="248"/>
      <c r="H919" s="194"/>
      <c r="P919" s="194"/>
      <c r="S919" s="194"/>
      <c r="T919" s="194"/>
      <c r="U919" s="194"/>
      <c r="V919" s="194"/>
      <c r="W919" s="196"/>
      <c r="X919" s="248"/>
      <c r="Y919" s="194"/>
    </row>
    <row r="920" spans="1:25" ht="15">
      <c r="A920" s="194"/>
      <c r="B920" s="248"/>
      <c r="H920" s="194"/>
      <c r="P920" s="194"/>
      <c r="S920" s="194"/>
      <c r="T920" s="194"/>
      <c r="U920" s="194"/>
      <c r="V920" s="194"/>
      <c r="W920" s="196"/>
      <c r="X920" s="248"/>
      <c r="Y920" s="194"/>
    </row>
    <row r="921" spans="1:25" ht="15">
      <c r="A921" s="194"/>
      <c r="B921" s="248"/>
      <c r="H921" s="194"/>
      <c r="P921" s="194"/>
      <c r="S921" s="194"/>
      <c r="T921" s="194"/>
      <c r="U921" s="194"/>
      <c r="V921" s="194"/>
      <c r="W921" s="196"/>
      <c r="X921" s="248"/>
      <c r="Y921" s="194"/>
    </row>
    <row r="922" spans="1:25" ht="15">
      <c r="A922" s="194"/>
      <c r="B922" s="248"/>
      <c r="H922" s="194"/>
      <c r="P922" s="194"/>
      <c r="S922" s="194"/>
      <c r="T922" s="194"/>
      <c r="U922" s="194"/>
      <c r="V922" s="194"/>
      <c r="W922" s="196"/>
      <c r="X922" s="248"/>
      <c r="Y922" s="194"/>
    </row>
    <row r="923" spans="1:25" ht="15">
      <c r="A923" s="194"/>
      <c r="B923" s="248"/>
      <c r="H923" s="194"/>
      <c r="P923" s="194"/>
      <c r="S923" s="194"/>
      <c r="T923" s="194"/>
      <c r="U923" s="194"/>
      <c r="V923" s="194"/>
      <c r="W923" s="196"/>
      <c r="X923" s="248"/>
      <c r="Y923" s="194"/>
    </row>
    <row r="924" spans="1:25" ht="15">
      <c r="A924" s="194"/>
      <c r="B924" s="248"/>
      <c r="H924" s="194"/>
      <c r="P924" s="194"/>
      <c r="S924" s="194"/>
      <c r="T924" s="194"/>
      <c r="U924" s="194"/>
      <c r="V924" s="194"/>
      <c r="W924" s="196"/>
      <c r="X924" s="248"/>
      <c r="Y924" s="194"/>
    </row>
    <row r="925" spans="1:25" ht="15">
      <c r="A925" s="194"/>
      <c r="B925" s="248"/>
      <c r="H925" s="194"/>
      <c r="P925" s="194"/>
      <c r="S925" s="194"/>
      <c r="T925" s="194"/>
      <c r="U925" s="194"/>
      <c r="V925" s="194"/>
      <c r="W925" s="196"/>
      <c r="X925" s="248"/>
      <c r="Y925" s="194"/>
    </row>
    <row r="926" spans="1:25" ht="15">
      <c r="A926" s="194"/>
      <c r="B926" s="248"/>
      <c r="H926" s="194"/>
      <c r="P926" s="194"/>
      <c r="S926" s="194"/>
      <c r="T926" s="194"/>
      <c r="U926" s="194"/>
      <c r="V926" s="194"/>
      <c r="W926" s="196"/>
      <c r="X926" s="248"/>
      <c r="Y926" s="194"/>
    </row>
    <row r="927" spans="1:25" ht="15">
      <c r="A927" s="194"/>
      <c r="B927" s="248"/>
      <c r="H927" s="194"/>
      <c r="P927" s="194"/>
      <c r="S927" s="194"/>
      <c r="T927" s="194"/>
      <c r="U927" s="194"/>
      <c r="V927" s="194"/>
      <c r="W927" s="196"/>
      <c r="X927" s="248"/>
      <c r="Y927" s="194"/>
    </row>
    <row r="928" spans="1:25" ht="15">
      <c r="A928" s="194"/>
      <c r="B928" s="248"/>
      <c r="H928" s="194"/>
      <c r="P928" s="194"/>
      <c r="S928" s="194"/>
      <c r="T928" s="194"/>
      <c r="U928" s="194"/>
      <c r="V928" s="194"/>
      <c r="W928" s="196"/>
      <c r="X928" s="248"/>
      <c r="Y928" s="194"/>
    </row>
    <row r="929" spans="1:25" ht="15">
      <c r="A929" s="194"/>
      <c r="B929" s="248"/>
      <c r="H929" s="194"/>
      <c r="P929" s="194"/>
      <c r="S929" s="194"/>
      <c r="T929" s="194"/>
      <c r="U929" s="194"/>
      <c r="V929" s="194"/>
      <c r="W929" s="196"/>
      <c r="X929" s="248"/>
      <c r="Y929" s="194"/>
    </row>
    <row r="930" spans="1:25" ht="15">
      <c r="A930" s="194"/>
      <c r="B930" s="248"/>
      <c r="H930" s="194"/>
      <c r="P930" s="194"/>
      <c r="S930" s="194"/>
      <c r="T930" s="194"/>
      <c r="U930" s="194"/>
      <c r="V930" s="194"/>
      <c r="W930" s="196"/>
      <c r="X930" s="248"/>
      <c r="Y930" s="194"/>
    </row>
    <row r="931" spans="1:25" ht="15">
      <c r="A931" s="194"/>
      <c r="B931" s="248"/>
      <c r="H931" s="194"/>
      <c r="P931" s="194"/>
      <c r="S931" s="194"/>
      <c r="T931" s="194"/>
      <c r="U931" s="194"/>
      <c r="V931" s="194"/>
      <c r="W931" s="196"/>
      <c r="X931" s="248"/>
      <c r="Y931" s="194"/>
    </row>
    <row r="932" spans="1:25" ht="15">
      <c r="A932" s="194"/>
      <c r="B932" s="248"/>
      <c r="H932" s="194"/>
      <c r="P932" s="194"/>
      <c r="S932" s="194"/>
      <c r="T932" s="194"/>
      <c r="U932" s="194"/>
      <c r="V932" s="194"/>
      <c r="W932" s="196"/>
      <c r="X932" s="248"/>
      <c r="Y932" s="194"/>
    </row>
    <row r="933" spans="1:25" ht="15">
      <c r="A933" s="194"/>
      <c r="B933" s="248"/>
      <c r="H933" s="194"/>
      <c r="P933" s="194"/>
      <c r="S933" s="194"/>
      <c r="T933" s="194"/>
      <c r="U933" s="194"/>
      <c r="V933" s="194"/>
      <c r="W933" s="196"/>
      <c r="X933" s="248"/>
      <c r="Y933" s="194"/>
    </row>
    <row r="934" spans="1:25" ht="15">
      <c r="A934" s="194"/>
      <c r="B934" s="248"/>
      <c r="H934" s="194"/>
      <c r="P934" s="194"/>
      <c r="S934" s="194"/>
      <c r="T934" s="194"/>
      <c r="U934" s="194"/>
      <c r="V934" s="194"/>
      <c r="W934" s="196"/>
      <c r="X934" s="248"/>
      <c r="Y934" s="194"/>
    </row>
    <row r="935" spans="1:25" ht="15">
      <c r="A935" s="194"/>
      <c r="B935" s="248"/>
      <c r="H935" s="194"/>
      <c r="P935" s="194"/>
      <c r="S935" s="194"/>
      <c r="T935" s="194"/>
      <c r="U935" s="194"/>
      <c r="V935" s="194"/>
      <c r="W935" s="196"/>
      <c r="X935" s="248"/>
      <c r="Y935" s="194"/>
    </row>
    <row r="936" spans="1:25" ht="15">
      <c r="A936" s="194"/>
      <c r="B936" s="248"/>
      <c r="H936" s="194"/>
      <c r="P936" s="194"/>
      <c r="S936" s="194"/>
      <c r="T936" s="194"/>
      <c r="U936" s="194"/>
      <c r="V936" s="194"/>
      <c r="W936" s="196"/>
      <c r="X936" s="248"/>
      <c r="Y936" s="194"/>
    </row>
    <row r="937" spans="1:25" ht="15">
      <c r="A937" s="194"/>
      <c r="B937" s="248"/>
      <c r="H937" s="194"/>
      <c r="P937" s="194"/>
      <c r="S937" s="194"/>
      <c r="T937" s="194"/>
      <c r="U937" s="194"/>
      <c r="V937" s="194"/>
      <c r="W937" s="196"/>
      <c r="X937" s="248"/>
      <c r="Y937" s="194"/>
    </row>
    <row r="938" spans="1:25" ht="15">
      <c r="A938" s="194"/>
      <c r="B938" s="248"/>
      <c r="H938" s="194"/>
      <c r="P938" s="194"/>
      <c r="S938" s="194"/>
      <c r="T938" s="194"/>
      <c r="U938" s="194"/>
      <c r="V938" s="194"/>
      <c r="W938" s="196"/>
      <c r="X938" s="248"/>
      <c r="Y938" s="194"/>
    </row>
    <row r="939" spans="1:25" ht="15">
      <c r="A939" s="194"/>
      <c r="B939" s="248"/>
      <c r="H939" s="194"/>
      <c r="P939" s="194"/>
      <c r="S939" s="194"/>
      <c r="T939" s="194"/>
      <c r="U939" s="194"/>
      <c r="V939" s="194"/>
      <c r="W939" s="196"/>
      <c r="X939" s="248"/>
      <c r="Y939" s="194"/>
    </row>
    <row r="940" spans="1:25" ht="15">
      <c r="A940" s="194"/>
      <c r="B940" s="248"/>
      <c r="H940" s="194"/>
      <c r="P940" s="194"/>
      <c r="S940" s="194"/>
      <c r="T940" s="194"/>
      <c r="U940" s="194"/>
      <c r="V940" s="194"/>
      <c r="W940" s="196"/>
      <c r="X940" s="248"/>
      <c r="Y940" s="194"/>
    </row>
    <row r="941" spans="1:25" ht="15">
      <c r="A941" s="194"/>
      <c r="B941" s="248"/>
      <c r="H941" s="194"/>
      <c r="P941" s="194"/>
      <c r="S941" s="194"/>
      <c r="T941" s="194"/>
      <c r="U941" s="194"/>
      <c r="V941" s="194"/>
      <c r="W941" s="196"/>
      <c r="X941" s="248"/>
      <c r="Y941" s="194"/>
    </row>
    <row r="942" spans="1:25" ht="15">
      <c r="A942" s="194"/>
      <c r="B942" s="248"/>
      <c r="H942" s="194"/>
      <c r="P942" s="194"/>
      <c r="S942" s="194"/>
      <c r="T942" s="194"/>
      <c r="U942" s="194"/>
      <c r="V942" s="194"/>
      <c r="W942" s="196"/>
      <c r="X942" s="248"/>
      <c r="Y942" s="194"/>
    </row>
    <row r="943" spans="1:25" ht="15">
      <c r="A943" s="194"/>
      <c r="B943" s="248"/>
      <c r="H943" s="194"/>
      <c r="P943" s="194"/>
      <c r="S943" s="194"/>
      <c r="T943" s="194"/>
      <c r="U943" s="194"/>
      <c r="V943" s="194"/>
      <c r="W943" s="196"/>
      <c r="X943" s="248"/>
      <c r="Y943" s="194"/>
    </row>
    <row r="944" spans="1:25" ht="15">
      <c r="A944" s="194"/>
      <c r="B944" s="248"/>
      <c r="H944" s="194"/>
      <c r="P944" s="194"/>
      <c r="S944" s="194"/>
      <c r="T944" s="194"/>
      <c r="U944" s="194"/>
      <c r="V944" s="194"/>
      <c r="W944" s="196"/>
      <c r="X944" s="248"/>
      <c r="Y944" s="194"/>
    </row>
    <row r="945" spans="1:25" ht="15">
      <c r="A945" s="194"/>
      <c r="B945" s="248"/>
      <c r="H945" s="194"/>
      <c r="P945" s="194"/>
      <c r="S945" s="194"/>
      <c r="T945" s="194"/>
      <c r="U945" s="194"/>
      <c r="V945" s="194"/>
      <c r="W945" s="196"/>
      <c r="X945" s="248"/>
      <c r="Y945" s="194"/>
    </row>
    <row r="946" spans="1:25" ht="15">
      <c r="A946" s="194"/>
      <c r="B946" s="248"/>
      <c r="H946" s="194"/>
      <c r="P946" s="194"/>
      <c r="S946" s="194"/>
      <c r="T946" s="194"/>
      <c r="U946" s="194"/>
      <c r="V946" s="194"/>
      <c r="W946" s="196"/>
      <c r="X946" s="248"/>
      <c r="Y946" s="194"/>
    </row>
    <row r="947" spans="1:25" ht="15">
      <c r="A947" s="194"/>
      <c r="B947" s="248"/>
      <c r="H947" s="194"/>
      <c r="P947" s="194"/>
      <c r="S947" s="194"/>
      <c r="T947" s="194"/>
      <c r="U947" s="194"/>
      <c r="V947" s="194"/>
      <c r="W947" s="196"/>
      <c r="X947" s="248"/>
      <c r="Y947" s="194"/>
    </row>
    <row r="948" spans="1:25" ht="15">
      <c r="A948" s="194"/>
      <c r="B948" s="248"/>
      <c r="H948" s="194"/>
      <c r="P948" s="194"/>
      <c r="S948" s="194"/>
      <c r="T948" s="194"/>
      <c r="U948" s="194"/>
      <c r="V948" s="194"/>
      <c r="W948" s="196"/>
      <c r="X948" s="248"/>
      <c r="Y948" s="194"/>
    </row>
    <row r="949" spans="1:25" ht="15">
      <c r="A949" s="194"/>
      <c r="B949" s="248"/>
      <c r="H949" s="194"/>
      <c r="P949" s="194"/>
      <c r="S949" s="194"/>
      <c r="T949" s="194"/>
      <c r="U949" s="194"/>
      <c r="V949" s="194"/>
      <c r="W949" s="196"/>
      <c r="X949" s="248"/>
      <c r="Y949" s="194"/>
    </row>
    <row r="950" spans="1:25" ht="15">
      <c r="A950" s="194"/>
      <c r="B950" s="248"/>
      <c r="H950" s="194"/>
      <c r="P950" s="194"/>
      <c r="S950" s="194"/>
      <c r="T950" s="194"/>
      <c r="U950" s="194"/>
      <c r="V950" s="194"/>
      <c r="W950" s="196"/>
      <c r="X950" s="248"/>
      <c r="Y950" s="194"/>
    </row>
    <row r="951" spans="1:25" ht="15">
      <c r="A951" s="194"/>
      <c r="B951" s="248"/>
      <c r="H951" s="194"/>
      <c r="P951" s="194"/>
      <c r="S951" s="194"/>
      <c r="T951" s="194"/>
      <c r="U951" s="194"/>
      <c r="V951" s="194"/>
      <c r="W951" s="196"/>
      <c r="X951" s="248"/>
      <c r="Y951" s="194"/>
    </row>
    <row r="952" spans="1:25" ht="15">
      <c r="A952" s="194"/>
      <c r="B952" s="248"/>
      <c r="H952" s="194"/>
      <c r="P952" s="194"/>
      <c r="S952" s="194"/>
      <c r="T952" s="194"/>
      <c r="U952" s="194"/>
      <c r="V952" s="194"/>
      <c r="W952" s="196"/>
      <c r="X952" s="248"/>
      <c r="Y952" s="194"/>
    </row>
    <row r="953" spans="1:25" ht="15">
      <c r="A953" s="194"/>
      <c r="B953" s="248"/>
      <c r="H953" s="194"/>
      <c r="P953" s="194"/>
      <c r="S953" s="194"/>
      <c r="T953" s="194"/>
      <c r="U953" s="194"/>
      <c r="V953" s="194"/>
      <c r="W953" s="196"/>
      <c r="X953" s="248"/>
      <c r="Y953" s="194"/>
    </row>
    <row r="954" spans="1:25" ht="15">
      <c r="A954" s="194"/>
      <c r="B954" s="248"/>
      <c r="H954" s="194"/>
      <c r="P954" s="194"/>
      <c r="S954" s="194"/>
      <c r="T954" s="194"/>
      <c r="U954" s="194"/>
      <c r="V954" s="194"/>
      <c r="W954" s="196"/>
      <c r="X954" s="248"/>
      <c r="Y954" s="194"/>
    </row>
    <row r="955" spans="1:25" ht="15">
      <c r="A955" s="194"/>
      <c r="B955" s="248"/>
      <c r="H955" s="194"/>
      <c r="P955" s="194"/>
      <c r="S955" s="194"/>
      <c r="T955" s="194"/>
      <c r="U955" s="194"/>
      <c r="V955" s="194"/>
      <c r="W955" s="196"/>
      <c r="X955" s="248"/>
      <c r="Y955" s="194"/>
    </row>
    <row r="956" spans="1:25" ht="15">
      <c r="A956" s="194"/>
      <c r="B956" s="248"/>
      <c r="H956" s="194"/>
      <c r="P956" s="194"/>
      <c r="S956" s="194"/>
      <c r="T956" s="194"/>
      <c r="U956" s="194"/>
      <c r="V956" s="194"/>
      <c r="W956" s="196"/>
      <c r="X956" s="248"/>
      <c r="Y956" s="194"/>
    </row>
    <row r="957" spans="1:25" ht="15">
      <c r="A957" s="194"/>
      <c r="B957" s="248"/>
      <c r="H957" s="194"/>
      <c r="P957" s="194"/>
      <c r="S957" s="194"/>
      <c r="T957" s="194"/>
      <c r="U957" s="194"/>
      <c r="V957" s="194"/>
      <c r="W957" s="196"/>
      <c r="X957" s="248"/>
      <c r="Y957" s="194"/>
    </row>
    <row r="958" spans="1:25" ht="15">
      <c r="A958" s="194"/>
      <c r="B958" s="248"/>
      <c r="H958" s="194"/>
      <c r="P958" s="194"/>
      <c r="S958" s="194"/>
      <c r="T958" s="194"/>
      <c r="U958" s="194"/>
      <c r="V958" s="194"/>
      <c r="W958" s="196"/>
      <c r="X958" s="248"/>
      <c r="Y958" s="194"/>
    </row>
    <row r="959" spans="1:25" ht="15">
      <c r="A959" s="194"/>
      <c r="B959" s="248"/>
      <c r="H959" s="194"/>
      <c r="P959" s="194"/>
      <c r="S959" s="194"/>
      <c r="T959" s="194"/>
      <c r="U959" s="194"/>
      <c r="V959" s="194"/>
      <c r="W959" s="196"/>
      <c r="X959" s="248"/>
      <c r="Y959" s="194"/>
    </row>
    <row r="960" spans="1:25" ht="15">
      <c r="A960" s="194"/>
      <c r="B960" s="248"/>
      <c r="H960" s="194"/>
      <c r="P960" s="194"/>
      <c r="S960" s="194"/>
      <c r="T960" s="194"/>
      <c r="U960" s="194"/>
      <c r="V960" s="194"/>
      <c r="W960" s="196"/>
      <c r="X960" s="248"/>
      <c r="Y960" s="194"/>
    </row>
    <row r="961" spans="1:25" ht="15">
      <c r="A961" s="194"/>
      <c r="B961" s="248"/>
      <c r="H961" s="194"/>
      <c r="P961" s="194"/>
      <c r="S961" s="194"/>
      <c r="T961" s="194"/>
      <c r="U961" s="194"/>
      <c r="V961" s="194"/>
      <c r="W961" s="196"/>
      <c r="X961" s="248"/>
      <c r="Y961" s="194"/>
    </row>
    <row r="962" spans="1:25" ht="15">
      <c r="A962" s="194"/>
      <c r="B962" s="248"/>
      <c r="H962" s="194"/>
      <c r="P962" s="194"/>
      <c r="S962" s="194"/>
      <c r="T962" s="194"/>
      <c r="U962" s="194"/>
      <c r="V962" s="194"/>
      <c r="W962" s="196"/>
      <c r="X962" s="248"/>
      <c r="Y962" s="194"/>
    </row>
    <row r="963" spans="1:25" ht="15">
      <c r="A963" s="194"/>
      <c r="B963" s="248"/>
      <c r="H963" s="194"/>
      <c r="P963" s="194"/>
      <c r="S963" s="194"/>
      <c r="T963" s="194"/>
      <c r="U963" s="194"/>
      <c r="V963" s="194"/>
      <c r="W963" s="196"/>
      <c r="X963" s="248"/>
      <c r="Y963" s="194"/>
    </row>
    <row r="964" spans="1:25" ht="15">
      <c r="A964" s="194"/>
      <c r="B964" s="248"/>
      <c r="H964" s="194"/>
      <c r="P964" s="194"/>
      <c r="S964" s="194"/>
      <c r="T964" s="194"/>
      <c r="U964" s="194"/>
      <c r="V964" s="194"/>
      <c r="W964" s="196"/>
      <c r="X964" s="248"/>
      <c r="Y964" s="194"/>
    </row>
    <row r="965" spans="1:25" ht="15">
      <c r="A965" s="194"/>
      <c r="B965" s="248"/>
      <c r="H965" s="194"/>
      <c r="P965" s="194"/>
      <c r="S965" s="194"/>
      <c r="T965" s="194"/>
      <c r="U965" s="194"/>
      <c r="V965" s="194"/>
      <c r="W965" s="196"/>
      <c r="X965" s="248"/>
      <c r="Y965" s="194"/>
    </row>
    <row r="966" spans="1:25" ht="15">
      <c r="A966" s="194"/>
      <c r="B966" s="248"/>
      <c r="H966" s="194"/>
      <c r="P966" s="194"/>
      <c r="S966" s="194"/>
      <c r="T966" s="194"/>
      <c r="U966" s="194"/>
      <c r="V966" s="194"/>
      <c r="W966" s="196"/>
      <c r="X966" s="248"/>
      <c r="Y966" s="194"/>
    </row>
    <row r="967" spans="1:25" ht="15">
      <c r="A967" s="194"/>
      <c r="B967" s="248"/>
      <c r="H967" s="194"/>
      <c r="P967" s="194"/>
      <c r="S967" s="194"/>
      <c r="T967" s="194"/>
      <c r="U967" s="194"/>
      <c r="V967" s="194"/>
      <c r="W967" s="196"/>
      <c r="X967" s="248"/>
      <c r="Y967" s="194"/>
    </row>
    <row r="968" spans="1:25" ht="15">
      <c r="A968" s="194"/>
      <c r="B968" s="248"/>
      <c r="H968" s="194"/>
      <c r="P968" s="194"/>
      <c r="S968" s="194"/>
      <c r="T968" s="194"/>
      <c r="U968" s="194"/>
      <c r="V968" s="194"/>
      <c r="W968" s="196"/>
      <c r="X968" s="248"/>
      <c r="Y968" s="194"/>
    </row>
    <row r="969" spans="1:25" ht="15">
      <c r="A969" s="194"/>
      <c r="B969" s="248"/>
      <c r="H969" s="194"/>
      <c r="P969" s="194"/>
      <c r="S969" s="194"/>
      <c r="T969" s="194"/>
      <c r="U969" s="194"/>
      <c r="V969" s="194"/>
      <c r="W969" s="196"/>
      <c r="X969" s="248"/>
      <c r="Y969" s="194"/>
    </row>
    <row r="970" spans="1:25" ht="15">
      <c r="A970" s="194"/>
      <c r="B970" s="248"/>
      <c r="H970" s="194"/>
      <c r="P970" s="194"/>
      <c r="S970" s="194"/>
      <c r="T970" s="194"/>
      <c r="U970" s="194"/>
      <c r="V970" s="194"/>
      <c r="W970" s="196"/>
      <c r="X970" s="248"/>
      <c r="Y970" s="194"/>
    </row>
    <row r="971" spans="1:25" ht="15">
      <c r="A971" s="194"/>
      <c r="B971" s="248"/>
      <c r="H971" s="194"/>
      <c r="P971" s="194"/>
      <c r="S971" s="194"/>
      <c r="T971" s="194"/>
      <c r="U971" s="194"/>
      <c r="V971" s="194"/>
      <c r="W971" s="196"/>
      <c r="X971" s="248"/>
      <c r="Y971" s="194"/>
    </row>
    <row r="972" spans="1:25" ht="15">
      <c r="A972" s="194"/>
      <c r="B972" s="248"/>
      <c r="H972" s="194"/>
      <c r="P972" s="194"/>
      <c r="S972" s="194"/>
      <c r="T972" s="194"/>
      <c r="U972" s="194"/>
      <c r="V972" s="194"/>
      <c r="W972" s="196"/>
      <c r="X972" s="248"/>
      <c r="Y972" s="194"/>
    </row>
    <row r="973" spans="1:25" ht="15">
      <c r="A973" s="194"/>
      <c r="B973" s="248"/>
      <c r="H973" s="194"/>
      <c r="P973" s="194"/>
      <c r="S973" s="194"/>
      <c r="T973" s="194"/>
      <c r="U973" s="194"/>
      <c r="V973" s="194"/>
      <c r="W973" s="196"/>
      <c r="X973" s="248"/>
      <c r="Y973" s="194"/>
    </row>
    <row r="974" spans="1:25" ht="15">
      <c r="A974" s="194"/>
      <c r="B974" s="248"/>
      <c r="H974" s="194"/>
      <c r="P974" s="194"/>
      <c r="S974" s="194"/>
      <c r="T974" s="194"/>
      <c r="U974" s="194"/>
      <c r="V974" s="194"/>
      <c r="W974" s="196"/>
      <c r="X974" s="248"/>
      <c r="Y974" s="194"/>
    </row>
    <row r="975" spans="1:25" ht="15">
      <c r="A975" s="194"/>
      <c r="B975" s="248"/>
      <c r="H975" s="194"/>
      <c r="P975" s="194"/>
      <c r="S975" s="194"/>
      <c r="T975" s="194"/>
      <c r="U975" s="194"/>
      <c r="V975" s="194"/>
      <c r="W975" s="196"/>
      <c r="X975" s="248"/>
      <c r="Y975" s="194"/>
    </row>
    <row r="976" spans="1:25" ht="15">
      <c r="A976" s="194"/>
      <c r="B976" s="248"/>
      <c r="H976" s="194"/>
      <c r="P976" s="194"/>
      <c r="S976" s="194"/>
      <c r="T976" s="194"/>
      <c r="U976" s="194"/>
      <c r="V976" s="194"/>
      <c r="W976" s="196"/>
      <c r="X976" s="248"/>
      <c r="Y976" s="194"/>
    </row>
    <row r="977" spans="1:25" ht="15">
      <c r="A977" s="194"/>
      <c r="B977" s="248"/>
      <c r="H977" s="194"/>
      <c r="P977" s="194"/>
      <c r="S977" s="194"/>
      <c r="T977" s="194"/>
      <c r="U977" s="194"/>
      <c r="V977" s="194"/>
      <c r="W977" s="196"/>
      <c r="X977" s="248"/>
      <c r="Y977" s="194"/>
    </row>
    <row r="978" spans="1:25" ht="15">
      <c r="A978" s="194"/>
      <c r="B978" s="248"/>
      <c r="H978" s="194"/>
      <c r="P978" s="194"/>
      <c r="S978" s="194"/>
      <c r="T978" s="194"/>
      <c r="U978" s="194"/>
      <c r="V978" s="194"/>
      <c r="W978" s="196"/>
      <c r="X978" s="248"/>
      <c r="Y978" s="194"/>
    </row>
    <row r="979" spans="1:25" ht="15">
      <c r="A979" s="194"/>
      <c r="B979" s="248"/>
      <c r="H979" s="194"/>
      <c r="P979" s="194"/>
      <c r="S979" s="194"/>
      <c r="T979" s="194"/>
      <c r="U979" s="194"/>
      <c r="V979" s="194"/>
      <c r="W979" s="196"/>
      <c r="X979" s="248"/>
      <c r="Y979" s="194"/>
    </row>
    <row r="980" spans="1:25" ht="15">
      <c r="A980" s="194"/>
      <c r="B980" s="248"/>
      <c r="H980" s="194"/>
      <c r="P980" s="194"/>
      <c r="S980" s="194"/>
      <c r="T980" s="194"/>
      <c r="U980" s="194"/>
      <c r="V980" s="194"/>
      <c r="W980" s="196"/>
      <c r="X980" s="248"/>
      <c r="Y980" s="194"/>
    </row>
    <row r="981" spans="1:25" ht="15">
      <c r="A981" s="194"/>
      <c r="B981" s="248"/>
      <c r="H981" s="194"/>
      <c r="P981" s="194"/>
      <c r="S981" s="194"/>
      <c r="T981" s="194"/>
      <c r="U981" s="194"/>
      <c r="V981" s="194"/>
      <c r="W981" s="196"/>
      <c r="X981" s="248"/>
      <c r="Y981" s="194"/>
    </row>
    <row r="982" spans="1:25" ht="15">
      <c r="A982" s="194"/>
      <c r="B982" s="248"/>
      <c r="H982" s="194"/>
      <c r="P982" s="194"/>
      <c r="S982" s="194"/>
      <c r="T982" s="194"/>
      <c r="U982" s="194"/>
      <c r="V982" s="194"/>
      <c r="W982" s="196"/>
      <c r="X982" s="248"/>
      <c r="Y982" s="194"/>
    </row>
    <row r="983" spans="1:25" ht="15">
      <c r="A983" s="194"/>
      <c r="B983" s="248"/>
      <c r="H983" s="194"/>
      <c r="P983" s="194"/>
      <c r="S983" s="194"/>
      <c r="T983" s="194"/>
      <c r="U983" s="194"/>
      <c r="V983" s="194"/>
      <c r="W983" s="196"/>
      <c r="X983" s="248"/>
      <c r="Y983" s="194"/>
    </row>
    <row r="984" spans="1:25" ht="15">
      <c r="A984" s="194"/>
      <c r="B984" s="248"/>
      <c r="H984" s="194"/>
      <c r="P984" s="194"/>
      <c r="S984" s="194"/>
      <c r="T984" s="194"/>
      <c r="U984" s="194"/>
      <c r="V984" s="194"/>
      <c r="W984" s="196"/>
      <c r="X984" s="248"/>
      <c r="Y984" s="194"/>
    </row>
    <row r="985" spans="1:25" ht="15">
      <c r="A985" s="194"/>
      <c r="B985" s="248"/>
      <c r="H985" s="194"/>
      <c r="P985" s="194"/>
      <c r="S985" s="194"/>
      <c r="T985" s="194"/>
      <c r="U985" s="194"/>
      <c r="V985" s="194"/>
      <c r="W985" s="196"/>
      <c r="X985" s="248"/>
      <c r="Y985" s="194"/>
    </row>
    <row r="986" spans="1:25" ht="15">
      <c r="A986" s="194"/>
      <c r="B986" s="248"/>
      <c r="H986" s="194"/>
      <c r="P986" s="194"/>
      <c r="S986" s="194"/>
      <c r="T986" s="194"/>
      <c r="U986" s="194"/>
      <c r="V986" s="194"/>
      <c r="W986" s="196"/>
      <c r="X986" s="248"/>
      <c r="Y986" s="194"/>
    </row>
    <row r="987" spans="1:25" ht="15">
      <c r="A987" s="194"/>
      <c r="B987" s="248"/>
      <c r="H987" s="194"/>
      <c r="P987" s="194"/>
      <c r="S987" s="194"/>
      <c r="T987" s="194"/>
      <c r="U987" s="194"/>
      <c r="V987" s="194"/>
      <c r="W987" s="196"/>
      <c r="X987" s="248"/>
      <c r="Y987" s="194"/>
    </row>
    <row r="988" spans="1:25" ht="15">
      <c r="A988" s="194"/>
      <c r="B988" s="248"/>
      <c r="H988" s="194"/>
      <c r="P988" s="194"/>
      <c r="S988" s="194"/>
      <c r="T988" s="194"/>
      <c r="U988" s="194"/>
      <c r="V988" s="194"/>
      <c r="W988" s="196"/>
      <c r="X988" s="248"/>
      <c r="Y988" s="194"/>
    </row>
    <row r="989" spans="1:25" ht="15">
      <c r="A989" s="194"/>
      <c r="B989" s="248"/>
      <c r="H989" s="194"/>
      <c r="P989" s="194"/>
      <c r="S989" s="194"/>
      <c r="T989" s="194"/>
      <c r="U989" s="194"/>
      <c r="V989" s="194"/>
      <c r="W989" s="196"/>
      <c r="X989" s="248"/>
      <c r="Y989" s="194"/>
    </row>
    <row r="990" spans="1:25" ht="15">
      <c r="A990" s="194"/>
      <c r="B990" s="248"/>
      <c r="H990" s="194"/>
      <c r="P990" s="194"/>
      <c r="S990" s="194"/>
      <c r="T990" s="194"/>
      <c r="U990" s="194"/>
      <c r="V990" s="194"/>
      <c r="W990" s="196"/>
      <c r="X990" s="248"/>
      <c r="Y990" s="194"/>
    </row>
    <row r="991" spans="1:25" ht="15">
      <c r="A991" s="194"/>
      <c r="B991" s="248"/>
      <c r="H991" s="194"/>
      <c r="P991" s="194"/>
      <c r="S991" s="194"/>
      <c r="T991" s="194"/>
      <c r="U991" s="194"/>
      <c r="V991" s="194"/>
      <c r="W991" s="196"/>
      <c r="X991" s="248"/>
      <c r="Y991" s="194"/>
    </row>
    <row r="992" spans="1:25" ht="15">
      <c r="A992" s="194"/>
      <c r="B992" s="248"/>
      <c r="H992" s="194"/>
      <c r="P992" s="194"/>
      <c r="S992" s="194"/>
      <c r="T992" s="194"/>
      <c r="U992" s="194"/>
      <c r="V992" s="194"/>
      <c r="W992" s="196"/>
      <c r="X992" s="248"/>
      <c r="Y992" s="194"/>
    </row>
    <row r="993" spans="1:25" ht="15">
      <c r="A993" s="194"/>
      <c r="B993" s="248"/>
      <c r="H993" s="194"/>
      <c r="P993" s="194"/>
      <c r="S993" s="194"/>
      <c r="T993" s="194"/>
      <c r="U993" s="194"/>
      <c r="V993" s="194"/>
      <c r="W993" s="196"/>
      <c r="X993" s="248"/>
      <c r="Y993" s="194"/>
    </row>
    <row r="994" spans="1:25" ht="15">
      <c r="A994" s="194"/>
      <c r="B994" s="248"/>
      <c r="H994" s="194"/>
      <c r="P994" s="194"/>
      <c r="S994" s="194"/>
      <c r="T994" s="194"/>
      <c r="U994" s="194"/>
      <c r="V994" s="194"/>
      <c r="W994" s="196"/>
      <c r="X994" s="248"/>
      <c r="Y994" s="194"/>
    </row>
    <row r="995" spans="1:25" ht="15">
      <c r="A995" s="194"/>
      <c r="B995" s="248"/>
      <c r="H995" s="194"/>
      <c r="P995" s="194"/>
      <c r="S995" s="194"/>
      <c r="T995" s="194"/>
      <c r="U995" s="194"/>
      <c r="V995" s="194"/>
      <c r="W995" s="196"/>
      <c r="X995" s="248"/>
      <c r="Y995" s="194"/>
    </row>
    <row r="996" spans="1:25" ht="15">
      <c r="A996" s="194"/>
      <c r="B996" s="248"/>
      <c r="H996" s="194"/>
      <c r="P996" s="194"/>
      <c r="S996" s="194"/>
      <c r="T996" s="194"/>
      <c r="U996" s="194"/>
      <c r="V996" s="194"/>
      <c r="W996" s="196"/>
      <c r="X996" s="248"/>
      <c r="Y996" s="194"/>
    </row>
    <row r="997" spans="1:25" ht="15">
      <c r="A997" s="194"/>
      <c r="B997" s="248"/>
      <c r="H997" s="194"/>
      <c r="P997" s="194"/>
      <c r="S997" s="194"/>
      <c r="T997" s="194"/>
      <c r="U997" s="194"/>
      <c r="V997" s="194"/>
      <c r="W997" s="196"/>
      <c r="X997" s="248"/>
      <c r="Y997" s="194"/>
    </row>
    <row r="998" spans="1:25" ht="15">
      <c r="A998" s="194"/>
      <c r="B998" s="248"/>
      <c r="H998" s="194"/>
      <c r="P998" s="194"/>
      <c r="S998" s="194"/>
      <c r="T998" s="194"/>
      <c r="U998" s="194"/>
      <c r="V998" s="194"/>
      <c r="W998" s="196"/>
      <c r="X998" s="248"/>
      <c r="Y998" s="194"/>
    </row>
    <row r="999" spans="1:25" ht="15">
      <c r="A999" s="194"/>
      <c r="B999" s="248"/>
      <c r="H999" s="194"/>
      <c r="P999" s="194"/>
      <c r="S999" s="194"/>
      <c r="T999" s="194"/>
      <c r="U999" s="194"/>
      <c r="V999" s="194"/>
      <c r="W999" s="196"/>
      <c r="X999" s="248"/>
      <c r="Y999" s="194"/>
    </row>
    <row r="1000" spans="1:25" ht="15">
      <c r="A1000" s="194"/>
      <c r="B1000" s="248"/>
      <c r="H1000" s="194"/>
      <c r="P1000" s="194"/>
      <c r="S1000" s="194"/>
      <c r="T1000" s="194"/>
      <c r="U1000" s="194"/>
      <c r="V1000" s="194"/>
      <c r="W1000" s="196"/>
      <c r="X1000" s="248"/>
      <c r="Y1000" s="194"/>
    </row>
    <row r="1001" spans="1:25" ht="15">
      <c r="A1001" s="194"/>
      <c r="B1001" s="248"/>
      <c r="H1001" s="194"/>
      <c r="P1001" s="194"/>
      <c r="S1001" s="194"/>
      <c r="T1001" s="194"/>
      <c r="U1001" s="194"/>
      <c r="V1001" s="194"/>
      <c r="W1001" s="196"/>
      <c r="X1001" s="248"/>
      <c r="Y1001" s="194"/>
    </row>
    <row r="1002" spans="1:25" ht="15">
      <c r="A1002" s="194"/>
      <c r="B1002" s="248"/>
      <c r="H1002" s="194"/>
      <c r="P1002" s="194"/>
      <c r="S1002" s="194"/>
      <c r="T1002" s="194"/>
      <c r="U1002" s="194"/>
      <c r="V1002" s="194"/>
      <c r="W1002" s="196"/>
      <c r="X1002" s="248"/>
      <c r="Y1002" s="194"/>
    </row>
    <row r="1003" spans="1:25" ht="15">
      <c r="A1003" s="194"/>
      <c r="B1003" s="248"/>
      <c r="H1003" s="194"/>
      <c r="P1003" s="194"/>
      <c r="S1003" s="194"/>
      <c r="T1003" s="194"/>
      <c r="U1003" s="194"/>
      <c r="V1003" s="194"/>
      <c r="W1003" s="196"/>
      <c r="X1003" s="248"/>
      <c r="Y1003" s="194"/>
    </row>
    <row r="1004" spans="1:25" ht="15">
      <c r="A1004" s="194"/>
      <c r="B1004" s="248"/>
      <c r="H1004" s="194"/>
      <c r="P1004" s="194"/>
      <c r="S1004" s="194"/>
      <c r="T1004" s="194"/>
      <c r="U1004" s="194"/>
      <c r="V1004" s="194"/>
      <c r="W1004" s="196"/>
      <c r="X1004" s="248"/>
      <c r="Y1004" s="194"/>
    </row>
    <row r="1005" spans="1:25" ht="15">
      <c r="A1005" s="194"/>
      <c r="B1005" s="248"/>
      <c r="H1005" s="194"/>
      <c r="P1005" s="194"/>
      <c r="S1005" s="194"/>
      <c r="T1005" s="194"/>
      <c r="U1005" s="194"/>
      <c r="V1005" s="194"/>
      <c r="W1005" s="196"/>
      <c r="X1005" s="248"/>
      <c r="Y1005" s="194"/>
    </row>
    <row r="1006" spans="1:25" ht="15">
      <c r="A1006" s="194"/>
      <c r="B1006" s="248"/>
      <c r="H1006" s="194"/>
      <c r="P1006" s="194"/>
      <c r="S1006" s="194"/>
      <c r="T1006" s="194"/>
      <c r="U1006" s="194"/>
      <c r="V1006" s="194"/>
      <c r="W1006" s="196"/>
      <c r="X1006" s="248"/>
      <c r="Y1006" s="194"/>
    </row>
    <row r="1007" spans="1:25" ht="15">
      <c r="A1007" s="194"/>
      <c r="B1007" s="248"/>
      <c r="H1007" s="194"/>
      <c r="P1007" s="194"/>
      <c r="S1007" s="194"/>
      <c r="T1007" s="194"/>
      <c r="U1007" s="194"/>
      <c r="V1007" s="194"/>
      <c r="W1007" s="196"/>
      <c r="X1007" s="248"/>
      <c r="Y1007" s="194"/>
    </row>
    <row r="1008" spans="1:25" ht="15">
      <c r="A1008" s="194"/>
      <c r="B1008" s="248"/>
      <c r="H1008" s="194"/>
      <c r="P1008" s="194"/>
      <c r="S1008" s="194"/>
      <c r="T1008" s="194"/>
      <c r="U1008" s="194"/>
      <c r="V1008" s="194"/>
      <c r="W1008" s="196"/>
      <c r="X1008" s="248"/>
      <c r="Y1008" s="194"/>
    </row>
    <row r="1009" spans="1:25" ht="15">
      <c r="A1009" s="194"/>
      <c r="B1009" s="248"/>
      <c r="H1009" s="194"/>
      <c r="P1009" s="194"/>
      <c r="S1009" s="194"/>
      <c r="T1009" s="194"/>
      <c r="U1009" s="194"/>
      <c r="V1009" s="194"/>
      <c r="W1009" s="196"/>
      <c r="X1009" s="248"/>
      <c r="Y1009" s="194"/>
    </row>
    <row r="1010" spans="1:25" ht="15">
      <c r="A1010" s="194"/>
      <c r="B1010" s="248"/>
      <c r="H1010" s="194"/>
      <c r="P1010" s="194"/>
      <c r="S1010" s="194"/>
      <c r="T1010" s="194"/>
      <c r="U1010" s="194"/>
      <c r="V1010" s="194"/>
      <c r="W1010" s="196"/>
      <c r="X1010" s="248"/>
      <c r="Y1010" s="194"/>
    </row>
    <row r="1011" spans="1:25" ht="15">
      <c r="A1011" s="194"/>
      <c r="B1011" s="248"/>
      <c r="H1011" s="194"/>
      <c r="P1011" s="194"/>
      <c r="S1011" s="194"/>
      <c r="T1011" s="194"/>
      <c r="U1011" s="194"/>
      <c r="V1011" s="194"/>
      <c r="W1011" s="196"/>
      <c r="X1011" s="248"/>
      <c r="Y1011" s="194"/>
    </row>
    <row r="1012" spans="1:25" ht="15">
      <c r="A1012" s="194"/>
      <c r="B1012" s="248"/>
      <c r="H1012" s="194"/>
      <c r="P1012" s="194"/>
      <c r="S1012" s="194"/>
      <c r="T1012" s="194"/>
      <c r="U1012" s="194"/>
      <c r="V1012" s="194"/>
      <c r="W1012" s="196"/>
      <c r="X1012" s="248"/>
      <c r="Y1012" s="194"/>
    </row>
    <row r="1013" spans="1:25" ht="15">
      <c r="A1013" s="194"/>
      <c r="B1013" s="248"/>
      <c r="H1013" s="194"/>
      <c r="P1013" s="194"/>
      <c r="S1013" s="194"/>
      <c r="T1013" s="194"/>
      <c r="U1013" s="194"/>
      <c r="V1013" s="194"/>
      <c r="W1013" s="196"/>
      <c r="X1013" s="248"/>
      <c r="Y1013" s="194"/>
    </row>
    <row r="1014" spans="1:25" ht="15">
      <c r="A1014" s="194"/>
      <c r="B1014" s="248"/>
      <c r="H1014" s="194"/>
      <c r="P1014" s="194"/>
      <c r="S1014" s="194"/>
      <c r="T1014" s="194"/>
      <c r="U1014" s="194"/>
      <c r="V1014" s="194"/>
      <c r="W1014" s="196"/>
      <c r="X1014" s="248"/>
      <c r="Y1014" s="194"/>
    </row>
    <row r="1015" spans="1:25" ht="15">
      <c r="A1015" s="194"/>
      <c r="B1015" s="248"/>
      <c r="H1015" s="194"/>
      <c r="P1015" s="194"/>
      <c r="S1015" s="194"/>
      <c r="T1015" s="194"/>
      <c r="U1015" s="194"/>
      <c r="V1015" s="194"/>
      <c r="W1015" s="196"/>
      <c r="X1015" s="248"/>
      <c r="Y1015" s="194"/>
    </row>
    <row r="1016" spans="1:25" ht="15">
      <c r="A1016" s="194"/>
      <c r="B1016" s="248"/>
      <c r="H1016" s="194"/>
      <c r="P1016" s="194"/>
      <c r="S1016" s="194"/>
      <c r="T1016" s="194"/>
      <c r="U1016" s="194"/>
      <c r="V1016" s="194"/>
      <c r="W1016" s="196"/>
      <c r="X1016" s="248"/>
      <c r="Y1016" s="194"/>
    </row>
    <row r="1017" spans="1:25" ht="15">
      <c r="A1017" s="194"/>
      <c r="B1017" s="248"/>
      <c r="H1017" s="194"/>
      <c r="P1017" s="194"/>
      <c r="S1017" s="194"/>
      <c r="T1017" s="194"/>
      <c r="U1017" s="194"/>
      <c r="V1017" s="194"/>
      <c r="W1017" s="196"/>
      <c r="X1017" s="248"/>
      <c r="Y1017" s="194"/>
    </row>
    <row r="1018" spans="1:25" ht="15">
      <c r="A1018" s="194"/>
      <c r="B1018" s="248"/>
      <c r="H1018" s="194"/>
      <c r="P1018" s="194"/>
      <c r="S1018" s="194"/>
      <c r="T1018" s="194"/>
      <c r="U1018" s="194"/>
      <c r="V1018" s="194"/>
      <c r="W1018" s="196"/>
      <c r="X1018" s="248"/>
      <c r="Y1018" s="194"/>
    </row>
    <row r="1019" spans="1:25" ht="15">
      <c r="A1019" s="194"/>
      <c r="B1019" s="248"/>
      <c r="H1019" s="194"/>
      <c r="P1019" s="194"/>
      <c r="S1019" s="194"/>
      <c r="T1019" s="194"/>
      <c r="U1019" s="194"/>
      <c r="V1019" s="194"/>
      <c r="W1019" s="196"/>
      <c r="X1019" s="248"/>
      <c r="Y1019" s="194"/>
    </row>
    <row r="1020" spans="1:25" ht="15">
      <c r="A1020" s="194"/>
      <c r="B1020" s="248"/>
      <c r="H1020" s="194"/>
      <c r="P1020" s="194"/>
      <c r="S1020" s="194"/>
      <c r="T1020" s="194"/>
      <c r="U1020" s="194"/>
      <c r="V1020" s="194"/>
      <c r="W1020" s="196"/>
      <c r="X1020" s="248"/>
      <c r="Y1020" s="194"/>
    </row>
    <row r="1021" spans="1:25" ht="15">
      <c r="A1021" s="194"/>
      <c r="B1021" s="248"/>
      <c r="H1021" s="194"/>
      <c r="P1021" s="194"/>
      <c r="S1021" s="194"/>
      <c r="T1021" s="194"/>
      <c r="U1021" s="194"/>
      <c r="V1021" s="194"/>
      <c r="W1021" s="196"/>
      <c r="X1021" s="248"/>
      <c r="Y1021" s="194"/>
    </row>
    <row r="1022" spans="1:25" ht="15">
      <c r="A1022" s="194"/>
      <c r="B1022" s="248"/>
      <c r="H1022" s="194"/>
      <c r="P1022" s="194"/>
      <c r="S1022" s="194"/>
      <c r="T1022" s="194"/>
      <c r="U1022" s="194"/>
      <c r="V1022" s="194"/>
      <c r="W1022" s="196"/>
      <c r="X1022" s="248"/>
      <c r="Y1022" s="194"/>
    </row>
    <row r="1023" spans="1:25" ht="15">
      <c r="A1023" s="194"/>
      <c r="B1023" s="248"/>
      <c r="H1023" s="194"/>
      <c r="P1023" s="194"/>
      <c r="S1023" s="194"/>
      <c r="T1023" s="194"/>
      <c r="U1023" s="194"/>
      <c r="V1023" s="194"/>
      <c r="W1023" s="196"/>
      <c r="X1023" s="248"/>
      <c r="Y1023" s="194"/>
    </row>
    <row r="1024" spans="1:25" ht="15">
      <c r="A1024" s="194"/>
      <c r="B1024" s="248"/>
      <c r="H1024" s="194"/>
      <c r="P1024" s="194"/>
      <c r="S1024" s="194"/>
      <c r="T1024" s="194"/>
      <c r="U1024" s="194"/>
      <c r="V1024" s="194"/>
      <c r="W1024" s="196"/>
      <c r="X1024" s="248"/>
      <c r="Y1024" s="194"/>
    </row>
    <row r="1025" spans="1:25" ht="15">
      <c r="A1025" s="194"/>
      <c r="B1025" s="248"/>
      <c r="H1025" s="194"/>
      <c r="P1025" s="194"/>
      <c r="S1025" s="194"/>
      <c r="T1025" s="194"/>
      <c r="U1025" s="194"/>
      <c r="V1025" s="194"/>
      <c r="W1025" s="196"/>
      <c r="X1025" s="248"/>
      <c r="Y1025" s="194"/>
    </row>
    <row r="1026" spans="1:25" ht="15">
      <c r="A1026" s="194"/>
      <c r="B1026" s="248"/>
      <c r="H1026" s="194"/>
      <c r="P1026" s="194"/>
      <c r="S1026" s="194"/>
      <c r="T1026" s="194"/>
      <c r="U1026" s="194"/>
      <c r="V1026" s="194"/>
      <c r="W1026" s="196"/>
      <c r="X1026" s="248"/>
      <c r="Y1026" s="194"/>
    </row>
    <row r="1027" spans="1:25" ht="15">
      <c r="A1027" s="194"/>
      <c r="B1027" s="248"/>
      <c r="H1027" s="194"/>
      <c r="P1027" s="194"/>
      <c r="S1027" s="194"/>
      <c r="T1027" s="194"/>
      <c r="U1027" s="194"/>
      <c r="V1027" s="194"/>
      <c r="W1027" s="196"/>
      <c r="X1027" s="248"/>
      <c r="Y1027" s="194"/>
    </row>
    <row r="1028" spans="1:25" ht="15">
      <c r="A1028" s="194"/>
      <c r="B1028" s="248"/>
      <c r="H1028" s="194"/>
      <c r="P1028" s="194"/>
      <c r="S1028" s="194"/>
      <c r="T1028" s="194"/>
      <c r="U1028" s="194"/>
      <c r="V1028" s="194"/>
      <c r="W1028" s="196"/>
      <c r="X1028" s="248"/>
      <c r="Y1028" s="194"/>
    </row>
    <row r="1029" spans="1:25" ht="15">
      <c r="A1029" s="194"/>
      <c r="B1029" s="248"/>
      <c r="H1029" s="194"/>
      <c r="P1029" s="194"/>
      <c r="S1029" s="194"/>
      <c r="T1029" s="194"/>
      <c r="U1029" s="194"/>
      <c r="V1029" s="194"/>
      <c r="W1029" s="196"/>
      <c r="X1029" s="248"/>
      <c r="Y1029" s="194"/>
    </row>
    <row r="1030" spans="1:25" ht="15">
      <c r="A1030" s="194"/>
      <c r="B1030" s="248"/>
      <c r="H1030" s="194"/>
      <c r="P1030" s="194"/>
      <c r="S1030" s="194"/>
      <c r="T1030" s="194"/>
      <c r="U1030" s="194"/>
      <c r="V1030" s="194"/>
      <c r="W1030" s="196"/>
      <c r="X1030" s="248"/>
      <c r="Y1030" s="194"/>
    </row>
    <row r="1031" spans="1:25" ht="15">
      <c r="A1031" s="194"/>
      <c r="B1031" s="248"/>
      <c r="H1031" s="194"/>
      <c r="P1031" s="194"/>
      <c r="S1031" s="194"/>
      <c r="T1031" s="194"/>
      <c r="U1031" s="194"/>
      <c r="V1031" s="194"/>
      <c r="W1031" s="196"/>
      <c r="X1031" s="248"/>
      <c r="Y1031" s="194"/>
    </row>
    <row r="1032" spans="1:25" ht="15">
      <c r="A1032" s="194"/>
      <c r="B1032" s="248"/>
      <c r="H1032" s="194"/>
      <c r="P1032" s="194"/>
      <c r="S1032" s="194"/>
      <c r="T1032" s="194"/>
      <c r="U1032" s="194"/>
      <c r="V1032" s="194"/>
      <c r="W1032" s="196"/>
      <c r="X1032" s="248"/>
      <c r="Y1032" s="194"/>
    </row>
    <row r="1033" spans="1:25" ht="15">
      <c r="A1033" s="194"/>
      <c r="B1033" s="248"/>
      <c r="H1033" s="194"/>
      <c r="P1033" s="194"/>
      <c r="S1033" s="194"/>
      <c r="T1033" s="194"/>
      <c r="U1033" s="194"/>
      <c r="V1033" s="194"/>
      <c r="W1033" s="196"/>
      <c r="X1033" s="248"/>
      <c r="Y1033" s="194"/>
    </row>
    <row r="1034" spans="1:25" ht="15">
      <c r="A1034" s="194"/>
      <c r="B1034" s="248"/>
      <c r="H1034" s="194"/>
      <c r="P1034" s="194"/>
      <c r="S1034" s="194"/>
      <c r="T1034" s="194"/>
      <c r="U1034" s="194"/>
      <c r="V1034" s="194"/>
      <c r="W1034" s="196"/>
      <c r="X1034" s="248"/>
      <c r="Y1034" s="194"/>
    </row>
    <row r="1035" spans="1:25" ht="15">
      <c r="A1035" s="194"/>
      <c r="B1035" s="248"/>
      <c r="H1035" s="194"/>
      <c r="P1035" s="194"/>
      <c r="S1035" s="194"/>
      <c r="T1035" s="194"/>
      <c r="U1035" s="194"/>
      <c r="V1035" s="194"/>
      <c r="W1035" s="196"/>
      <c r="X1035" s="248"/>
      <c r="Y1035" s="194"/>
    </row>
    <row r="1036" spans="1:25" ht="15">
      <c r="A1036" s="194"/>
      <c r="B1036" s="248"/>
      <c r="H1036" s="194"/>
      <c r="P1036" s="194"/>
      <c r="S1036" s="194"/>
      <c r="T1036" s="194"/>
      <c r="U1036" s="194"/>
      <c r="V1036" s="194"/>
      <c r="W1036" s="196"/>
      <c r="X1036" s="248"/>
      <c r="Y1036" s="194"/>
    </row>
    <row r="1037" spans="1:25" ht="15">
      <c r="A1037" s="194"/>
      <c r="B1037" s="248"/>
      <c r="H1037" s="194"/>
      <c r="P1037" s="194"/>
      <c r="S1037" s="194"/>
      <c r="T1037" s="194"/>
      <c r="U1037" s="194"/>
      <c r="V1037" s="194"/>
      <c r="W1037" s="196"/>
      <c r="X1037" s="248"/>
      <c r="Y1037" s="194"/>
    </row>
    <row r="1038" spans="1:25" ht="15">
      <c r="A1038" s="194"/>
      <c r="B1038" s="248"/>
      <c r="H1038" s="194"/>
      <c r="P1038" s="194"/>
      <c r="S1038" s="194"/>
      <c r="T1038" s="194"/>
      <c r="U1038" s="194"/>
      <c r="V1038" s="194"/>
      <c r="W1038" s="196"/>
      <c r="X1038" s="248"/>
      <c r="Y1038" s="194"/>
    </row>
    <row r="1039" spans="1:25" ht="15">
      <c r="A1039" s="194"/>
      <c r="B1039" s="248"/>
      <c r="H1039" s="194"/>
      <c r="P1039" s="194"/>
      <c r="S1039" s="194"/>
      <c r="T1039" s="194"/>
      <c r="U1039" s="194"/>
      <c r="V1039" s="194"/>
      <c r="W1039" s="196"/>
      <c r="X1039" s="248"/>
      <c r="Y1039" s="194"/>
    </row>
    <row r="1040" spans="1:25" ht="15">
      <c r="A1040" s="194"/>
      <c r="B1040" s="248"/>
      <c r="H1040" s="194"/>
      <c r="P1040" s="194"/>
      <c r="S1040" s="194"/>
      <c r="T1040" s="194"/>
      <c r="U1040" s="194"/>
      <c r="V1040" s="194"/>
      <c r="W1040" s="196"/>
      <c r="X1040" s="248"/>
      <c r="Y1040" s="194"/>
    </row>
    <row r="1041" spans="1:25" ht="15">
      <c r="A1041" s="194"/>
      <c r="B1041" s="248"/>
      <c r="H1041" s="194"/>
      <c r="P1041" s="194"/>
      <c r="S1041" s="194"/>
      <c r="T1041" s="194"/>
      <c r="U1041" s="194"/>
      <c r="V1041" s="194"/>
      <c r="W1041" s="196"/>
      <c r="X1041" s="248"/>
      <c r="Y1041" s="194"/>
    </row>
    <row r="1042" spans="1:25" ht="15">
      <c r="A1042" s="194"/>
      <c r="B1042" s="248"/>
      <c r="H1042" s="194"/>
      <c r="P1042" s="194"/>
      <c r="S1042" s="194"/>
      <c r="T1042" s="194"/>
      <c r="U1042" s="194"/>
      <c r="V1042" s="194"/>
      <c r="W1042" s="196"/>
      <c r="X1042" s="248"/>
      <c r="Y1042" s="194"/>
    </row>
    <row r="1043" spans="1:25" ht="15">
      <c r="A1043" s="194"/>
      <c r="B1043" s="248"/>
      <c r="H1043" s="194"/>
      <c r="P1043" s="194"/>
      <c r="S1043" s="194"/>
      <c r="T1043" s="194"/>
      <c r="U1043" s="194"/>
      <c r="V1043" s="194"/>
      <c r="W1043" s="196"/>
      <c r="X1043" s="248"/>
      <c r="Y1043" s="194"/>
    </row>
    <row r="1044" spans="1:25" ht="15">
      <c r="A1044" s="194"/>
      <c r="B1044" s="248"/>
      <c r="H1044" s="194"/>
      <c r="P1044" s="194"/>
      <c r="S1044" s="194"/>
      <c r="T1044" s="194"/>
      <c r="U1044" s="194"/>
      <c r="V1044" s="194"/>
      <c r="W1044" s="196"/>
      <c r="X1044" s="248"/>
      <c r="Y1044" s="194"/>
    </row>
    <row r="1045" spans="1:25" ht="15">
      <c r="A1045" s="194"/>
      <c r="B1045" s="248"/>
      <c r="H1045" s="194"/>
      <c r="P1045" s="194"/>
      <c r="S1045" s="194"/>
      <c r="T1045" s="194"/>
      <c r="U1045" s="194"/>
      <c r="V1045" s="194"/>
      <c r="W1045" s="196"/>
      <c r="X1045" s="248"/>
      <c r="Y1045" s="194"/>
    </row>
    <row r="1046" spans="1:25" ht="15">
      <c r="A1046" s="194"/>
      <c r="B1046" s="248"/>
      <c r="H1046" s="194"/>
      <c r="P1046" s="194"/>
      <c r="S1046" s="194"/>
      <c r="T1046" s="194"/>
      <c r="U1046" s="194"/>
      <c r="V1046" s="194"/>
      <c r="W1046" s="196"/>
      <c r="X1046" s="248"/>
      <c r="Y1046" s="194"/>
    </row>
    <row r="1047" spans="1:25" ht="15">
      <c r="A1047" s="194"/>
      <c r="B1047" s="248"/>
      <c r="H1047" s="194"/>
      <c r="P1047" s="194"/>
      <c r="S1047" s="194"/>
      <c r="T1047" s="194"/>
      <c r="U1047" s="194"/>
      <c r="V1047" s="194"/>
      <c r="W1047" s="196"/>
      <c r="X1047" s="248"/>
      <c r="Y1047" s="194"/>
    </row>
    <row r="1048" spans="1:25" ht="15">
      <c r="A1048" s="194"/>
      <c r="B1048" s="248"/>
      <c r="H1048" s="194"/>
      <c r="P1048" s="194"/>
      <c r="S1048" s="194"/>
      <c r="T1048" s="194"/>
      <c r="U1048" s="194"/>
      <c r="V1048" s="194"/>
      <c r="W1048" s="196"/>
      <c r="X1048" s="248"/>
      <c r="Y1048" s="194"/>
    </row>
    <row r="1049" spans="1:25" ht="15">
      <c r="A1049" s="194"/>
      <c r="B1049" s="248"/>
      <c r="H1049" s="194"/>
      <c r="P1049" s="194"/>
      <c r="S1049" s="194"/>
      <c r="T1049" s="194"/>
      <c r="U1049" s="194"/>
      <c r="V1049" s="194"/>
      <c r="W1049" s="196"/>
      <c r="X1049" s="248"/>
      <c r="Y1049" s="194"/>
    </row>
    <row r="1050" spans="1:25" ht="15">
      <c r="A1050" s="194"/>
      <c r="B1050" s="248"/>
      <c r="H1050" s="194"/>
      <c r="P1050" s="194"/>
      <c r="S1050" s="194"/>
      <c r="T1050" s="194"/>
      <c r="U1050" s="194"/>
      <c r="V1050" s="194"/>
      <c r="W1050" s="196"/>
      <c r="X1050" s="248"/>
      <c r="Y1050" s="194"/>
    </row>
    <row r="1051" spans="1:25" ht="15">
      <c r="A1051" s="194"/>
      <c r="B1051" s="248"/>
      <c r="H1051" s="194"/>
      <c r="P1051" s="194"/>
      <c r="S1051" s="194"/>
      <c r="T1051" s="194"/>
      <c r="U1051" s="194"/>
      <c r="V1051" s="194"/>
      <c r="W1051" s="196"/>
      <c r="X1051" s="248"/>
      <c r="Y1051" s="194"/>
    </row>
    <row r="1052" spans="1:25" ht="15">
      <c r="A1052" s="194"/>
      <c r="B1052" s="248"/>
      <c r="H1052" s="194"/>
      <c r="P1052" s="194"/>
      <c r="S1052" s="194"/>
      <c r="T1052" s="194"/>
      <c r="U1052" s="194"/>
      <c r="V1052" s="194"/>
      <c r="W1052" s="196"/>
      <c r="X1052" s="248"/>
      <c r="Y1052" s="194"/>
    </row>
    <row r="1053" spans="1:25" ht="15">
      <c r="A1053" s="194"/>
      <c r="B1053" s="248"/>
      <c r="H1053" s="194"/>
      <c r="P1053" s="194"/>
      <c r="S1053" s="194"/>
      <c r="T1053" s="194"/>
      <c r="U1053" s="194"/>
      <c r="V1053" s="194"/>
      <c r="W1053" s="196"/>
      <c r="X1053" s="248"/>
      <c r="Y1053" s="194"/>
    </row>
    <row r="1054" spans="1:25" ht="15">
      <c r="A1054" s="194"/>
      <c r="B1054" s="248"/>
      <c r="H1054" s="194"/>
      <c r="P1054" s="194"/>
      <c r="S1054" s="194"/>
      <c r="T1054" s="194"/>
      <c r="U1054" s="194"/>
      <c r="V1054" s="194"/>
      <c r="W1054" s="196"/>
      <c r="X1054" s="248"/>
      <c r="Y1054" s="194"/>
    </row>
    <row r="1055" spans="1:25" ht="15">
      <c r="A1055" s="194"/>
      <c r="B1055" s="248"/>
      <c r="H1055" s="194"/>
      <c r="P1055" s="194"/>
      <c r="S1055" s="194"/>
      <c r="T1055" s="194"/>
      <c r="U1055" s="194"/>
      <c r="V1055" s="194"/>
      <c r="W1055" s="196"/>
      <c r="X1055" s="248"/>
      <c r="Y1055" s="194"/>
    </row>
    <row r="1056" spans="1:25" ht="15">
      <c r="A1056" s="194"/>
      <c r="B1056" s="248"/>
      <c r="H1056" s="194"/>
      <c r="P1056" s="194"/>
      <c r="S1056" s="194"/>
      <c r="T1056" s="194"/>
      <c r="U1056" s="194"/>
      <c r="V1056" s="194"/>
      <c r="W1056" s="196"/>
      <c r="X1056" s="248"/>
      <c r="Y1056" s="194"/>
    </row>
    <row r="1057" spans="1:25" ht="15">
      <c r="A1057" s="194"/>
      <c r="B1057" s="248"/>
      <c r="H1057" s="194"/>
      <c r="P1057" s="194"/>
      <c r="S1057" s="194"/>
      <c r="T1057" s="194"/>
      <c r="U1057" s="194"/>
      <c r="V1057" s="194"/>
      <c r="W1057" s="196"/>
      <c r="X1057" s="248"/>
      <c r="Y1057" s="194"/>
    </row>
    <row r="1058" spans="1:25" ht="15">
      <c r="A1058" s="194"/>
      <c r="B1058" s="248"/>
      <c r="H1058" s="194"/>
      <c r="P1058" s="194"/>
      <c r="S1058" s="194"/>
      <c r="T1058" s="194"/>
      <c r="U1058" s="194"/>
      <c r="V1058" s="194"/>
      <c r="W1058" s="196"/>
      <c r="X1058" s="248"/>
      <c r="Y1058" s="194"/>
    </row>
    <row r="1059" spans="1:25" ht="15">
      <c r="A1059" s="194"/>
      <c r="B1059" s="248"/>
      <c r="H1059" s="194"/>
      <c r="P1059" s="194"/>
      <c r="S1059" s="194"/>
      <c r="T1059" s="194"/>
      <c r="U1059" s="194"/>
      <c r="V1059" s="194"/>
      <c r="W1059" s="196"/>
      <c r="X1059" s="248"/>
      <c r="Y1059" s="194"/>
    </row>
    <row r="1060" spans="1:25" ht="15">
      <c r="A1060" s="194"/>
      <c r="B1060" s="248"/>
      <c r="H1060" s="194"/>
      <c r="P1060" s="194"/>
      <c r="S1060" s="194"/>
      <c r="T1060" s="194"/>
      <c r="U1060" s="194"/>
      <c r="V1060" s="194"/>
      <c r="W1060" s="196"/>
      <c r="X1060" s="248"/>
      <c r="Y1060" s="194"/>
    </row>
    <row r="1061" spans="1:25" ht="15">
      <c r="A1061" s="194"/>
      <c r="B1061" s="248"/>
      <c r="H1061" s="194"/>
      <c r="P1061" s="194"/>
      <c r="S1061" s="194"/>
      <c r="T1061" s="194"/>
      <c r="U1061" s="194"/>
      <c r="V1061" s="194"/>
      <c r="W1061" s="196"/>
      <c r="X1061" s="248"/>
      <c r="Y1061" s="194"/>
    </row>
    <row r="1062" spans="1:25" ht="15">
      <c r="A1062" s="194"/>
      <c r="B1062" s="248"/>
      <c r="H1062" s="194"/>
      <c r="P1062" s="194"/>
      <c r="S1062" s="194"/>
      <c r="T1062" s="194"/>
      <c r="U1062" s="194"/>
      <c r="V1062" s="194"/>
      <c r="W1062" s="196"/>
      <c r="X1062" s="248"/>
      <c r="Y1062" s="194"/>
    </row>
    <row r="1063" spans="1:25" ht="15">
      <c r="A1063" s="194"/>
      <c r="B1063" s="248"/>
      <c r="H1063" s="194"/>
      <c r="P1063" s="194"/>
      <c r="S1063" s="194"/>
      <c r="T1063" s="194"/>
      <c r="U1063" s="194"/>
      <c r="V1063" s="194"/>
      <c r="W1063" s="196"/>
      <c r="X1063" s="248"/>
      <c r="Y1063" s="194"/>
    </row>
    <row r="1064" spans="1:25" ht="15">
      <c r="A1064" s="194"/>
      <c r="B1064" s="248"/>
      <c r="H1064" s="194"/>
      <c r="P1064" s="194"/>
      <c r="S1064" s="194"/>
      <c r="T1064" s="194"/>
      <c r="U1064" s="194"/>
      <c r="V1064" s="194"/>
      <c r="W1064" s="196"/>
      <c r="X1064" s="248"/>
      <c r="Y1064" s="194"/>
    </row>
    <row r="1065" spans="1:25" ht="15">
      <c r="A1065" s="194"/>
      <c r="B1065" s="248"/>
      <c r="H1065" s="194"/>
      <c r="P1065" s="194"/>
      <c r="S1065" s="194"/>
      <c r="T1065" s="194"/>
      <c r="U1065" s="194"/>
      <c r="V1065" s="194"/>
      <c r="W1065" s="196"/>
      <c r="X1065" s="248"/>
      <c r="Y1065" s="194"/>
    </row>
    <row r="1066" spans="1:25" ht="15">
      <c r="A1066" s="194"/>
      <c r="B1066" s="248"/>
      <c r="H1066" s="194"/>
      <c r="P1066" s="194"/>
      <c r="S1066" s="194"/>
      <c r="T1066" s="194"/>
      <c r="U1066" s="194"/>
      <c r="V1066" s="194"/>
      <c r="W1066" s="196"/>
      <c r="X1066" s="248"/>
      <c r="Y1066" s="194"/>
    </row>
    <row r="1067" spans="1:25" ht="15">
      <c r="A1067" s="194"/>
      <c r="B1067" s="248"/>
      <c r="H1067" s="194"/>
      <c r="P1067" s="194"/>
      <c r="S1067" s="194"/>
      <c r="T1067" s="194"/>
      <c r="U1067" s="194"/>
      <c r="V1067" s="194"/>
      <c r="W1067" s="196"/>
      <c r="X1067" s="248"/>
      <c r="Y1067" s="194"/>
    </row>
    <row r="1068" spans="1:25" ht="15">
      <c r="A1068" s="194"/>
      <c r="B1068" s="248"/>
      <c r="H1068" s="194"/>
      <c r="P1068" s="194"/>
      <c r="S1068" s="194"/>
      <c r="T1068" s="194"/>
      <c r="U1068" s="194"/>
      <c r="V1068" s="194"/>
      <c r="W1068" s="196"/>
      <c r="X1068" s="248"/>
      <c r="Y1068" s="194"/>
    </row>
    <row r="1069" spans="1:25" ht="15">
      <c r="A1069" s="194"/>
      <c r="B1069" s="248"/>
      <c r="H1069" s="194"/>
      <c r="P1069" s="194"/>
      <c r="S1069" s="194"/>
      <c r="T1069" s="194"/>
      <c r="U1069" s="194"/>
      <c r="V1069" s="194"/>
      <c r="W1069" s="196"/>
      <c r="X1069" s="248"/>
      <c r="Y1069" s="194"/>
    </row>
    <row r="1070" spans="1:25" ht="15">
      <c r="A1070" s="194"/>
      <c r="B1070" s="248"/>
      <c r="H1070" s="194"/>
      <c r="P1070" s="194"/>
      <c r="S1070" s="194"/>
      <c r="T1070" s="194"/>
      <c r="U1070" s="194"/>
      <c r="V1070" s="194"/>
      <c r="W1070" s="196"/>
      <c r="X1070" s="248"/>
      <c r="Y1070" s="194"/>
    </row>
    <row r="1071" spans="1:25" ht="15">
      <c r="A1071" s="194"/>
      <c r="B1071" s="248"/>
      <c r="H1071" s="194"/>
      <c r="P1071" s="194"/>
      <c r="S1071" s="194"/>
      <c r="T1071" s="194"/>
      <c r="U1071" s="194"/>
      <c r="V1071" s="194"/>
      <c r="W1071" s="196"/>
      <c r="X1071" s="248"/>
      <c r="Y1071" s="194"/>
    </row>
    <row r="1072" spans="1:25" ht="15">
      <c r="A1072" s="194"/>
      <c r="B1072" s="248"/>
      <c r="H1072" s="194"/>
      <c r="P1072" s="194"/>
      <c r="S1072" s="194"/>
      <c r="T1072" s="194"/>
      <c r="U1072" s="194"/>
      <c r="V1072" s="194"/>
      <c r="W1072" s="196"/>
      <c r="X1072" s="248"/>
      <c r="Y1072" s="194"/>
    </row>
    <row r="1073" spans="1:25" ht="15">
      <c r="A1073" s="194"/>
      <c r="B1073" s="248"/>
      <c r="H1073" s="194"/>
      <c r="P1073" s="194"/>
      <c r="S1073" s="194"/>
      <c r="T1073" s="194"/>
      <c r="U1073" s="194"/>
      <c r="V1073" s="194"/>
      <c r="W1073" s="196"/>
      <c r="X1073" s="248"/>
      <c r="Y1073" s="194"/>
    </row>
    <row r="1074" spans="1:25" ht="15">
      <c r="A1074" s="194"/>
      <c r="B1074" s="248"/>
      <c r="H1074" s="194"/>
      <c r="P1074" s="194"/>
      <c r="S1074" s="194"/>
      <c r="T1074" s="194"/>
      <c r="U1074" s="194"/>
      <c r="V1074" s="194"/>
      <c r="W1074" s="196"/>
      <c r="X1074" s="248"/>
      <c r="Y1074" s="194"/>
    </row>
    <row r="1075" spans="1:25" ht="15">
      <c r="A1075" s="194"/>
      <c r="B1075" s="248"/>
      <c r="H1075" s="194"/>
      <c r="P1075" s="194"/>
      <c r="S1075" s="194"/>
      <c r="T1075" s="194"/>
      <c r="U1075" s="194"/>
      <c r="V1075" s="194"/>
      <c r="W1075" s="196"/>
      <c r="X1075" s="248"/>
      <c r="Y1075" s="194"/>
    </row>
    <row r="1076" spans="1:25" ht="15">
      <c r="A1076" s="194"/>
      <c r="B1076" s="248"/>
      <c r="H1076" s="194"/>
      <c r="P1076" s="194"/>
      <c r="S1076" s="194"/>
      <c r="T1076" s="194"/>
      <c r="U1076" s="194"/>
      <c r="V1076" s="194"/>
      <c r="W1076" s="196"/>
      <c r="X1076" s="248"/>
      <c r="Y1076" s="194"/>
    </row>
    <row r="1077" spans="1:25" ht="15">
      <c r="A1077" s="194"/>
      <c r="B1077" s="248"/>
      <c r="H1077" s="194"/>
      <c r="P1077" s="194"/>
      <c r="S1077" s="194"/>
      <c r="T1077" s="194"/>
      <c r="U1077" s="194"/>
      <c r="V1077" s="194"/>
      <c r="W1077" s="196"/>
      <c r="X1077" s="248"/>
      <c r="Y1077" s="194"/>
    </row>
    <row r="1078" spans="1:25" ht="15">
      <c r="A1078" s="194"/>
      <c r="B1078" s="248"/>
      <c r="H1078" s="194"/>
      <c r="P1078" s="194"/>
      <c r="S1078" s="194"/>
      <c r="T1078" s="194"/>
      <c r="U1078" s="194"/>
      <c r="V1078" s="194"/>
      <c r="W1078" s="196"/>
      <c r="X1078" s="248"/>
      <c r="Y1078" s="194"/>
    </row>
    <row r="1079" spans="1:25" ht="15">
      <c r="A1079" s="194"/>
      <c r="B1079" s="248"/>
      <c r="H1079" s="194"/>
      <c r="P1079" s="194"/>
      <c r="S1079" s="194"/>
      <c r="T1079" s="194"/>
      <c r="U1079" s="194"/>
      <c r="V1079" s="194"/>
      <c r="W1079" s="196"/>
      <c r="X1079" s="248"/>
      <c r="Y1079" s="194"/>
    </row>
    <row r="1080" spans="1:25" ht="15">
      <c r="A1080" s="194"/>
      <c r="B1080" s="248"/>
      <c r="H1080" s="194"/>
      <c r="P1080" s="194"/>
      <c r="S1080" s="194"/>
      <c r="T1080" s="194"/>
      <c r="U1080" s="194"/>
      <c r="V1080" s="194"/>
      <c r="W1080" s="196"/>
      <c r="X1080" s="248"/>
      <c r="Y1080" s="194"/>
    </row>
    <row r="1081" spans="1:25" ht="15">
      <c r="A1081" s="194"/>
      <c r="B1081" s="248"/>
      <c r="H1081" s="194"/>
      <c r="P1081" s="194"/>
      <c r="S1081" s="194"/>
      <c r="T1081" s="194"/>
      <c r="U1081" s="194"/>
      <c r="V1081" s="194"/>
      <c r="W1081" s="196"/>
      <c r="X1081" s="248"/>
      <c r="Y1081" s="194"/>
    </row>
    <row r="1082" spans="1:25" ht="15">
      <c r="A1082" s="194"/>
      <c r="B1082" s="248"/>
      <c r="H1082" s="194"/>
      <c r="P1082" s="194"/>
      <c r="S1082" s="194"/>
      <c r="T1082" s="194"/>
      <c r="U1082" s="194"/>
      <c r="V1082" s="194"/>
      <c r="W1082" s="196"/>
      <c r="X1082" s="248"/>
      <c r="Y1082" s="194"/>
    </row>
    <row r="1083" spans="1:25" ht="15">
      <c r="A1083" s="194"/>
      <c r="B1083" s="248"/>
      <c r="H1083" s="194"/>
      <c r="P1083" s="194"/>
      <c r="S1083" s="194"/>
      <c r="T1083" s="194"/>
      <c r="U1083" s="194"/>
      <c r="V1083" s="194"/>
      <c r="W1083" s="196"/>
      <c r="X1083" s="248"/>
      <c r="Y1083" s="194"/>
    </row>
    <row r="1084" spans="1:25" ht="15">
      <c r="A1084" s="194"/>
      <c r="B1084" s="248"/>
      <c r="H1084" s="194"/>
      <c r="P1084" s="194"/>
      <c r="S1084" s="194"/>
      <c r="T1084" s="194"/>
      <c r="U1084" s="194"/>
      <c r="V1084" s="194"/>
      <c r="W1084" s="196"/>
      <c r="X1084" s="248"/>
      <c r="Y1084" s="194"/>
    </row>
    <row r="1085" spans="1:25" ht="15">
      <c r="A1085" s="194"/>
      <c r="B1085" s="248"/>
      <c r="H1085" s="194"/>
      <c r="P1085" s="194"/>
      <c r="S1085" s="194"/>
      <c r="T1085" s="194"/>
      <c r="U1085" s="194"/>
      <c r="V1085" s="194"/>
      <c r="W1085" s="196"/>
      <c r="X1085" s="248"/>
      <c r="Y1085" s="194"/>
    </row>
    <row r="1086" spans="1:25" ht="15">
      <c r="A1086" s="194"/>
      <c r="B1086" s="248"/>
      <c r="H1086" s="194"/>
      <c r="P1086" s="194"/>
      <c r="S1086" s="194"/>
      <c r="T1086" s="194"/>
      <c r="U1086" s="194"/>
      <c r="V1086" s="194"/>
      <c r="W1086" s="196"/>
      <c r="X1086" s="248"/>
      <c r="Y1086" s="194"/>
    </row>
    <row r="1087" spans="1:25" ht="15">
      <c r="A1087" s="194"/>
      <c r="B1087" s="248"/>
      <c r="H1087" s="194"/>
      <c r="P1087" s="194"/>
      <c r="S1087" s="194"/>
      <c r="T1087" s="194"/>
      <c r="U1087" s="194"/>
      <c r="V1087" s="194"/>
      <c r="W1087" s="196"/>
      <c r="X1087" s="248"/>
      <c r="Y1087" s="194"/>
    </row>
    <row r="1088" spans="1:25" ht="15">
      <c r="A1088" s="194"/>
      <c r="B1088" s="248"/>
      <c r="H1088" s="194"/>
      <c r="P1088" s="194"/>
      <c r="S1088" s="194"/>
      <c r="T1088" s="194"/>
      <c r="U1088" s="194"/>
      <c r="V1088" s="194"/>
      <c r="W1088" s="196"/>
      <c r="X1088" s="248"/>
      <c r="Y1088" s="194"/>
    </row>
    <row r="1089" spans="1:25" ht="15">
      <c r="A1089" s="194"/>
      <c r="B1089" s="248"/>
      <c r="H1089" s="194"/>
      <c r="P1089" s="194"/>
      <c r="S1089" s="194"/>
      <c r="T1089" s="194"/>
      <c r="U1089" s="194"/>
      <c r="V1089" s="194"/>
      <c r="W1089" s="196"/>
      <c r="X1089" s="248"/>
      <c r="Y1089" s="194"/>
    </row>
    <row r="1090" spans="1:25" ht="15">
      <c r="A1090" s="194"/>
      <c r="B1090" s="248"/>
      <c r="H1090" s="194"/>
      <c r="P1090" s="194"/>
      <c r="S1090" s="194"/>
      <c r="T1090" s="194"/>
      <c r="U1090" s="194"/>
      <c r="V1090" s="194"/>
      <c r="W1090" s="196"/>
      <c r="X1090" s="248"/>
      <c r="Y1090" s="194"/>
    </row>
    <row r="1091" spans="1:25" ht="15">
      <c r="A1091" s="194"/>
      <c r="B1091" s="248"/>
      <c r="H1091" s="194"/>
      <c r="P1091" s="194"/>
      <c r="S1091" s="194"/>
      <c r="T1091" s="194"/>
      <c r="U1091" s="194"/>
      <c r="V1091" s="194"/>
      <c r="W1091" s="196"/>
      <c r="X1091" s="248"/>
      <c r="Y1091" s="194"/>
    </row>
    <row r="1092" spans="1:25" ht="15">
      <c r="A1092" s="194"/>
      <c r="B1092" s="248"/>
      <c r="H1092" s="194"/>
      <c r="P1092" s="194"/>
      <c r="S1092" s="194"/>
      <c r="T1092" s="194"/>
      <c r="U1092" s="194"/>
      <c r="V1092" s="194"/>
      <c r="W1092" s="196"/>
      <c r="X1092" s="248"/>
      <c r="Y1092" s="194"/>
    </row>
    <row r="1093" spans="1:25" ht="15">
      <c r="A1093" s="194"/>
      <c r="B1093" s="248"/>
      <c r="H1093" s="194"/>
      <c r="P1093" s="194"/>
      <c r="S1093" s="194"/>
      <c r="T1093" s="194"/>
      <c r="U1093" s="194"/>
      <c r="V1093" s="194"/>
      <c r="W1093" s="196"/>
      <c r="X1093" s="248"/>
      <c r="Y1093" s="194"/>
    </row>
    <row r="1094" spans="1:25" ht="15">
      <c r="A1094" s="194"/>
      <c r="B1094" s="248"/>
      <c r="H1094" s="194"/>
      <c r="P1094" s="194"/>
      <c r="S1094" s="194"/>
      <c r="T1094" s="194"/>
      <c r="U1094" s="194"/>
      <c r="V1094" s="194"/>
      <c r="W1094" s="196"/>
      <c r="X1094" s="248"/>
      <c r="Y1094" s="194"/>
    </row>
    <row r="1095" spans="1:25" ht="15">
      <c r="A1095" s="194"/>
      <c r="B1095" s="248"/>
      <c r="H1095" s="194"/>
      <c r="P1095" s="194"/>
      <c r="S1095" s="194"/>
      <c r="T1095" s="194"/>
      <c r="U1095" s="194"/>
      <c r="V1095" s="194"/>
      <c r="W1095" s="196"/>
      <c r="X1095" s="248"/>
      <c r="Y1095" s="194"/>
    </row>
    <row r="1096" spans="1:25" ht="15">
      <c r="A1096" s="194"/>
      <c r="B1096" s="248"/>
      <c r="H1096" s="194"/>
      <c r="P1096" s="194"/>
      <c r="S1096" s="194"/>
      <c r="T1096" s="194"/>
      <c r="U1096" s="194"/>
      <c r="V1096" s="194"/>
      <c r="W1096" s="196"/>
      <c r="X1096" s="248"/>
      <c r="Y1096" s="194"/>
    </row>
    <row r="1097" spans="1:25" ht="15">
      <c r="A1097" s="194"/>
      <c r="B1097" s="248"/>
      <c r="H1097" s="194"/>
      <c r="P1097" s="194"/>
      <c r="S1097" s="194"/>
      <c r="T1097" s="194"/>
      <c r="U1097" s="194"/>
      <c r="V1097" s="194"/>
      <c r="W1097" s="196"/>
      <c r="X1097" s="248"/>
      <c r="Y1097" s="194"/>
    </row>
    <row r="1098" spans="1:25" ht="15">
      <c r="A1098" s="194"/>
      <c r="B1098" s="248"/>
      <c r="H1098" s="194"/>
      <c r="P1098" s="194"/>
      <c r="S1098" s="194"/>
      <c r="T1098" s="194"/>
      <c r="U1098" s="194"/>
      <c r="V1098" s="194"/>
      <c r="W1098" s="196"/>
      <c r="X1098" s="248"/>
      <c r="Y1098" s="194"/>
    </row>
    <row r="1099" spans="1:25" ht="15">
      <c r="A1099" s="194"/>
      <c r="B1099" s="248"/>
      <c r="H1099" s="194"/>
      <c r="P1099" s="194"/>
      <c r="S1099" s="194"/>
      <c r="T1099" s="194"/>
      <c r="U1099" s="194"/>
      <c r="V1099" s="194"/>
      <c r="W1099" s="196"/>
      <c r="X1099" s="248"/>
      <c r="Y1099" s="194"/>
    </row>
    <row r="1100" spans="1:25" ht="15">
      <c r="A1100" s="194"/>
      <c r="B1100" s="248"/>
      <c r="H1100" s="194"/>
      <c r="P1100" s="194"/>
      <c r="S1100" s="194"/>
      <c r="T1100" s="194"/>
      <c r="U1100" s="194"/>
      <c r="V1100" s="194"/>
      <c r="W1100" s="196"/>
      <c r="X1100" s="248"/>
      <c r="Y1100" s="194"/>
    </row>
    <row r="1101" spans="1:25" ht="15">
      <c r="A1101" s="194"/>
      <c r="B1101" s="248"/>
      <c r="H1101" s="194"/>
      <c r="P1101" s="194"/>
      <c r="S1101" s="194"/>
      <c r="T1101" s="194"/>
      <c r="U1101" s="194"/>
      <c r="V1101" s="194"/>
      <c r="W1101" s="196"/>
      <c r="X1101" s="248"/>
      <c r="Y1101" s="194"/>
    </row>
    <row r="1102" spans="1:25" ht="15">
      <c r="A1102" s="194"/>
      <c r="B1102" s="248"/>
      <c r="H1102" s="194"/>
      <c r="P1102" s="194"/>
      <c r="S1102" s="194"/>
      <c r="T1102" s="194"/>
      <c r="U1102" s="194"/>
      <c r="V1102" s="194"/>
      <c r="W1102" s="196"/>
      <c r="X1102" s="248"/>
      <c r="Y1102" s="194"/>
    </row>
    <row r="1103" spans="1:25" ht="15">
      <c r="A1103" s="194"/>
      <c r="B1103" s="248"/>
      <c r="H1103" s="194"/>
      <c r="P1103" s="194"/>
      <c r="S1103" s="194"/>
      <c r="T1103" s="194"/>
      <c r="U1103" s="194"/>
      <c r="V1103" s="194"/>
      <c r="W1103" s="196"/>
      <c r="X1103" s="248"/>
      <c r="Y1103" s="194"/>
    </row>
    <row r="1104" spans="1:25" ht="15">
      <c r="A1104" s="194"/>
      <c r="B1104" s="248"/>
      <c r="H1104" s="194"/>
      <c r="P1104" s="194"/>
      <c r="S1104" s="194"/>
      <c r="T1104" s="194"/>
      <c r="U1104" s="194"/>
      <c r="V1104" s="194"/>
      <c r="W1104" s="196"/>
      <c r="X1104" s="248"/>
      <c r="Y1104" s="194"/>
    </row>
    <row r="1105" spans="1:25" ht="15">
      <c r="A1105" s="194"/>
      <c r="B1105" s="248"/>
      <c r="H1105" s="194"/>
      <c r="P1105" s="194"/>
      <c r="S1105" s="194"/>
      <c r="T1105" s="194"/>
      <c r="U1105" s="194"/>
      <c r="V1105" s="194"/>
      <c r="W1105" s="196"/>
      <c r="X1105" s="248"/>
      <c r="Y1105" s="194"/>
    </row>
    <row r="1106" spans="1:25" ht="15">
      <c r="A1106" s="194"/>
      <c r="B1106" s="248"/>
      <c r="H1106" s="194"/>
      <c r="P1106" s="194"/>
      <c r="S1106" s="194"/>
      <c r="T1106" s="194"/>
      <c r="U1106" s="194"/>
      <c r="V1106" s="194"/>
      <c r="W1106" s="196"/>
      <c r="X1106" s="248"/>
      <c r="Y1106" s="194"/>
    </row>
    <row r="1107" spans="1:25" ht="15">
      <c r="A1107" s="194"/>
      <c r="B1107" s="248"/>
      <c r="H1107" s="194"/>
      <c r="P1107" s="194"/>
      <c r="S1107" s="194"/>
      <c r="T1107" s="194"/>
      <c r="U1107" s="194"/>
      <c r="V1107" s="194"/>
      <c r="W1107" s="196"/>
      <c r="X1107" s="248"/>
      <c r="Y1107" s="194"/>
    </row>
    <row r="1108" spans="1:25" ht="15">
      <c r="A1108" s="194"/>
      <c r="B1108" s="248"/>
      <c r="H1108" s="194"/>
      <c r="P1108" s="194"/>
      <c r="S1108" s="194"/>
      <c r="T1108" s="194"/>
      <c r="U1108" s="194"/>
      <c r="V1108" s="194"/>
      <c r="W1108" s="196"/>
      <c r="X1108" s="248"/>
      <c r="Y1108" s="194"/>
    </row>
    <row r="1109" spans="1:25" ht="15">
      <c r="A1109" s="194"/>
      <c r="B1109" s="248"/>
      <c r="H1109" s="194"/>
      <c r="P1109" s="194"/>
      <c r="S1109" s="194"/>
      <c r="T1109" s="194"/>
      <c r="U1109" s="194"/>
      <c r="V1109" s="194"/>
      <c r="W1109" s="196"/>
      <c r="X1109" s="248"/>
      <c r="Y1109" s="194"/>
    </row>
    <row r="1110" spans="1:25" ht="15">
      <c r="A1110" s="194"/>
      <c r="B1110" s="248"/>
      <c r="H1110" s="194"/>
      <c r="P1110" s="194"/>
      <c r="S1110" s="194"/>
      <c r="T1110" s="194"/>
      <c r="U1110" s="194"/>
      <c r="V1110" s="194"/>
      <c r="W1110" s="196"/>
      <c r="X1110" s="248"/>
      <c r="Y1110" s="194"/>
    </row>
    <row r="1111" spans="1:25" ht="15">
      <c r="A1111" s="194"/>
      <c r="B1111" s="248"/>
      <c r="H1111" s="194"/>
      <c r="P1111" s="194"/>
      <c r="S1111" s="194"/>
      <c r="T1111" s="194"/>
      <c r="U1111" s="194"/>
      <c r="V1111" s="194"/>
      <c r="W1111" s="196"/>
      <c r="X1111" s="248"/>
      <c r="Y1111" s="194"/>
    </row>
    <row r="1112" spans="1:25" ht="15">
      <c r="A1112" s="194"/>
      <c r="B1112" s="248"/>
      <c r="H1112" s="194"/>
      <c r="P1112" s="194"/>
      <c r="S1112" s="194"/>
      <c r="T1112" s="194"/>
      <c r="U1112" s="194"/>
      <c r="V1112" s="194"/>
      <c r="W1112" s="196"/>
      <c r="X1112" s="248"/>
      <c r="Y1112" s="194"/>
    </row>
    <row r="1113" spans="1:25" ht="15">
      <c r="A1113" s="194"/>
      <c r="B1113" s="248"/>
      <c r="H1113" s="194"/>
      <c r="P1113" s="194"/>
      <c r="S1113" s="194"/>
      <c r="T1113" s="194"/>
      <c r="U1113" s="194"/>
      <c r="V1113" s="194"/>
      <c r="W1113" s="196"/>
      <c r="X1113" s="248"/>
      <c r="Y1113" s="194"/>
    </row>
    <row r="1114" spans="1:25" ht="15">
      <c r="A1114" s="194"/>
      <c r="B1114" s="248"/>
      <c r="H1114" s="194"/>
      <c r="P1114" s="194"/>
      <c r="S1114" s="194"/>
      <c r="T1114" s="194"/>
      <c r="U1114" s="194"/>
      <c r="V1114" s="194"/>
      <c r="W1114" s="196"/>
      <c r="X1114" s="248"/>
      <c r="Y1114" s="194"/>
    </row>
    <row r="1115" spans="1:25" ht="15">
      <c r="A1115" s="194"/>
      <c r="B1115" s="248"/>
      <c r="H1115" s="194"/>
      <c r="P1115" s="194"/>
      <c r="S1115" s="194"/>
      <c r="T1115" s="194"/>
      <c r="U1115" s="194"/>
      <c r="V1115" s="194"/>
      <c r="W1115" s="196"/>
      <c r="X1115" s="248"/>
      <c r="Y1115" s="194"/>
    </row>
    <row r="1116" spans="1:25" ht="15">
      <c r="A1116" s="194"/>
      <c r="B1116" s="248"/>
      <c r="H1116" s="194"/>
      <c r="P1116" s="194"/>
      <c r="S1116" s="194"/>
      <c r="T1116" s="194"/>
      <c r="U1116" s="194"/>
      <c r="V1116" s="194"/>
      <c r="W1116" s="196"/>
      <c r="X1116" s="248"/>
      <c r="Y1116" s="194"/>
    </row>
    <row r="1117" spans="1:25" ht="15">
      <c r="A1117" s="194"/>
      <c r="B1117" s="248"/>
      <c r="H1117" s="194"/>
      <c r="P1117" s="194"/>
      <c r="S1117" s="194"/>
      <c r="T1117" s="194"/>
      <c r="U1117" s="194"/>
      <c r="V1117" s="194"/>
      <c r="W1117" s="196"/>
      <c r="X1117" s="248"/>
      <c r="Y1117" s="194"/>
    </row>
    <row r="1118" spans="1:25" ht="15">
      <c r="A1118" s="194"/>
      <c r="B1118" s="248"/>
      <c r="H1118" s="194"/>
      <c r="P1118" s="194"/>
      <c r="S1118" s="194"/>
      <c r="T1118" s="194"/>
      <c r="U1118" s="194"/>
      <c r="V1118" s="194"/>
      <c r="W1118" s="196"/>
      <c r="X1118" s="248"/>
      <c r="Y1118" s="194"/>
    </row>
    <row r="1119" spans="1:25" ht="15">
      <c r="A1119" s="194"/>
      <c r="B1119" s="248"/>
      <c r="H1119" s="194"/>
      <c r="P1119" s="194"/>
      <c r="S1119" s="194"/>
      <c r="T1119" s="194"/>
      <c r="U1119" s="194"/>
      <c r="V1119" s="194"/>
      <c r="W1119" s="196"/>
      <c r="X1119" s="248"/>
      <c r="Y1119" s="194"/>
    </row>
    <row r="1120" spans="1:25" ht="15">
      <c r="A1120" s="194"/>
      <c r="B1120" s="248"/>
      <c r="H1120" s="194"/>
      <c r="P1120" s="194"/>
      <c r="S1120" s="194"/>
      <c r="T1120" s="194"/>
      <c r="U1120" s="194"/>
      <c r="V1120" s="194"/>
      <c r="W1120" s="196"/>
      <c r="X1120" s="248"/>
      <c r="Y1120" s="194"/>
    </row>
    <row r="1121" spans="1:25" ht="15">
      <c r="A1121" s="194"/>
      <c r="B1121" s="248"/>
      <c r="H1121" s="194"/>
      <c r="P1121" s="194"/>
      <c r="S1121" s="194"/>
      <c r="T1121" s="194"/>
      <c r="U1121" s="194"/>
      <c r="V1121" s="194"/>
      <c r="W1121" s="196"/>
      <c r="X1121" s="248"/>
      <c r="Y1121" s="194"/>
    </row>
    <row r="1122" spans="1:25" ht="15">
      <c r="A1122" s="194"/>
      <c r="B1122" s="248"/>
      <c r="H1122" s="194"/>
      <c r="P1122" s="194"/>
      <c r="S1122" s="194"/>
      <c r="T1122" s="194"/>
      <c r="U1122" s="194"/>
      <c r="V1122" s="194"/>
      <c r="W1122" s="196"/>
      <c r="X1122" s="248"/>
      <c r="Y1122" s="194"/>
    </row>
    <row r="1123" spans="1:25" ht="15">
      <c r="A1123" s="194"/>
      <c r="B1123" s="248"/>
      <c r="H1123" s="194"/>
      <c r="P1123" s="194"/>
      <c r="S1123" s="194"/>
      <c r="T1123" s="194"/>
      <c r="U1123" s="194"/>
      <c r="V1123" s="194"/>
      <c r="W1123" s="196"/>
      <c r="X1123" s="248"/>
      <c r="Y1123" s="194"/>
    </row>
    <row r="1124" spans="1:25" ht="15">
      <c r="A1124" s="194"/>
      <c r="B1124" s="248"/>
      <c r="H1124" s="194"/>
      <c r="P1124" s="194"/>
      <c r="S1124" s="194"/>
      <c r="T1124" s="194"/>
      <c r="U1124" s="194"/>
      <c r="V1124" s="194"/>
      <c r="W1124" s="196"/>
      <c r="X1124" s="248"/>
      <c r="Y1124" s="194"/>
    </row>
    <row r="1125" spans="1:25" ht="15">
      <c r="A1125" s="194"/>
      <c r="B1125" s="248"/>
      <c r="H1125" s="194"/>
      <c r="P1125" s="194"/>
      <c r="S1125" s="194"/>
      <c r="T1125" s="194"/>
      <c r="U1125" s="194"/>
      <c r="V1125" s="194"/>
      <c r="W1125" s="196"/>
      <c r="X1125" s="248"/>
      <c r="Y1125" s="194"/>
    </row>
    <row r="1126" spans="1:25" ht="15">
      <c r="A1126" s="194"/>
      <c r="B1126" s="248"/>
      <c r="H1126" s="194"/>
      <c r="P1126" s="194"/>
      <c r="S1126" s="194"/>
      <c r="T1126" s="194"/>
      <c r="U1126" s="194"/>
      <c r="V1126" s="194"/>
      <c r="W1126" s="196"/>
      <c r="X1126" s="248"/>
      <c r="Y1126" s="194"/>
    </row>
    <row r="1127" spans="1:25" ht="15">
      <c r="A1127" s="194"/>
      <c r="B1127" s="248"/>
      <c r="H1127" s="194"/>
      <c r="P1127" s="194"/>
      <c r="S1127" s="194"/>
      <c r="T1127" s="194"/>
      <c r="U1127" s="194"/>
      <c r="V1127" s="194"/>
      <c r="W1127" s="196"/>
      <c r="X1127" s="248"/>
      <c r="Y1127" s="194"/>
    </row>
    <row r="1128" spans="1:25" ht="15">
      <c r="A1128" s="194"/>
      <c r="B1128" s="248"/>
      <c r="H1128" s="194"/>
      <c r="P1128" s="194"/>
      <c r="S1128" s="194"/>
      <c r="T1128" s="194"/>
      <c r="U1128" s="194"/>
      <c r="V1128" s="194"/>
      <c r="W1128" s="196"/>
      <c r="X1128" s="248"/>
      <c r="Y1128" s="194"/>
    </row>
    <row r="1129" spans="1:25" ht="15">
      <c r="A1129" s="194"/>
      <c r="B1129" s="248"/>
      <c r="H1129" s="194"/>
      <c r="P1129" s="194"/>
      <c r="S1129" s="194"/>
      <c r="T1129" s="194"/>
      <c r="U1129" s="194"/>
      <c r="V1129" s="194"/>
      <c r="W1129" s="196"/>
      <c r="X1129" s="248"/>
      <c r="Y1129" s="194"/>
    </row>
    <row r="1130" spans="1:25" ht="15">
      <c r="A1130" s="194"/>
      <c r="B1130" s="248"/>
      <c r="H1130" s="194"/>
      <c r="P1130" s="194"/>
      <c r="S1130" s="194"/>
      <c r="T1130" s="194"/>
      <c r="U1130" s="194"/>
      <c r="V1130" s="194"/>
      <c r="W1130" s="196"/>
      <c r="X1130" s="248"/>
      <c r="Y1130" s="194"/>
    </row>
    <row r="1131" spans="1:25" ht="15">
      <c r="A1131" s="194"/>
      <c r="B1131" s="248"/>
      <c r="H1131" s="194"/>
      <c r="P1131" s="194"/>
      <c r="S1131" s="194"/>
      <c r="T1131" s="194"/>
      <c r="U1131" s="194"/>
      <c r="V1131" s="194"/>
      <c r="W1131" s="196"/>
      <c r="X1131" s="248"/>
      <c r="Y1131" s="194"/>
    </row>
    <row r="1132" spans="1:25" ht="15">
      <c r="A1132" s="194"/>
      <c r="B1132" s="248"/>
      <c r="H1132" s="194"/>
      <c r="P1132" s="194"/>
      <c r="S1132" s="194"/>
      <c r="T1132" s="194"/>
      <c r="U1132" s="194"/>
      <c r="V1132" s="194"/>
      <c r="W1132" s="196"/>
      <c r="X1132" s="248"/>
      <c r="Y1132" s="194"/>
    </row>
    <row r="1133" spans="1:25" ht="15">
      <c r="A1133" s="194"/>
      <c r="B1133" s="248"/>
      <c r="H1133" s="194"/>
      <c r="P1133" s="194"/>
      <c r="S1133" s="194"/>
      <c r="T1133" s="194"/>
      <c r="U1133" s="194"/>
      <c r="V1133" s="194"/>
      <c r="W1133" s="196"/>
      <c r="X1133" s="248"/>
      <c r="Y1133" s="194"/>
    </row>
    <row r="1134" spans="1:25" ht="15">
      <c r="A1134" s="194"/>
      <c r="B1134" s="248"/>
      <c r="H1134" s="194"/>
      <c r="P1134" s="194"/>
      <c r="S1134" s="194"/>
      <c r="T1134" s="194"/>
      <c r="U1134" s="194"/>
      <c r="V1134" s="194"/>
      <c r="W1134" s="196"/>
      <c r="X1134" s="248"/>
      <c r="Y1134" s="194"/>
    </row>
    <row r="1135" spans="1:25" ht="15">
      <c r="A1135" s="194"/>
      <c r="B1135" s="248"/>
      <c r="H1135" s="194"/>
      <c r="P1135" s="194"/>
      <c r="S1135" s="194"/>
      <c r="T1135" s="194"/>
      <c r="U1135" s="194"/>
      <c r="V1135" s="194"/>
      <c r="W1135" s="196"/>
      <c r="X1135" s="248"/>
      <c r="Y1135" s="194"/>
    </row>
    <row r="1136" spans="1:25" ht="15">
      <c r="A1136" s="194"/>
      <c r="B1136" s="248"/>
      <c r="H1136" s="194"/>
      <c r="P1136" s="194"/>
      <c r="S1136" s="194"/>
      <c r="T1136" s="194"/>
      <c r="U1136" s="194"/>
      <c r="V1136" s="194"/>
      <c r="W1136" s="196"/>
      <c r="X1136" s="248"/>
      <c r="Y1136" s="194"/>
    </row>
    <row r="1137" spans="1:25" ht="15">
      <c r="A1137" s="194"/>
      <c r="B1137" s="248"/>
      <c r="H1137" s="194"/>
      <c r="P1137" s="194"/>
      <c r="S1137" s="194"/>
      <c r="T1137" s="194"/>
      <c r="U1137" s="194"/>
      <c r="V1137" s="194"/>
      <c r="W1137" s="196"/>
      <c r="X1137" s="248"/>
      <c r="Y1137" s="194"/>
    </row>
    <row r="1138" spans="1:25" ht="15">
      <c r="A1138" s="194"/>
      <c r="B1138" s="248"/>
      <c r="H1138" s="194"/>
      <c r="P1138" s="194"/>
      <c r="S1138" s="194"/>
      <c r="T1138" s="194"/>
      <c r="U1138" s="194"/>
      <c r="V1138" s="194"/>
      <c r="W1138" s="196"/>
      <c r="X1138" s="248"/>
      <c r="Y1138" s="194"/>
    </row>
    <row r="1139" spans="1:25" ht="15">
      <c r="A1139" s="194"/>
      <c r="B1139" s="248"/>
      <c r="H1139" s="194"/>
      <c r="P1139" s="194"/>
      <c r="S1139" s="194"/>
      <c r="T1139" s="194"/>
      <c r="U1139" s="194"/>
      <c r="V1139" s="194"/>
      <c r="W1139" s="196"/>
      <c r="X1139" s="248"/>
      <c r="Y1139" s="194"/>
    </row>
    <row r="1140" spans="1:25" ht="15">
      <c r="A1140" s="194"/>
      <c r="B1140" s="248"/>
      <c r="H1140" s="194"/>
      <c r="P1140" s="194"/>
      <c r="S1140" s="194"/>
      <c r="T1140" s="194"/>
      <c r="U1140" s="194"/>
      <c r="V1140" s="194"/>
      <c r="W1140" s="196"/>
      <c r="X1140" s="248"/>
      <c r="Y1140" s="194"/>
    </row>
    <row r="1141" spans="1:25" ht="15">
      <c r="A1141" s="194"/>
      <c r="B1141" s="248"/>
      <c r="H1141" s="194"/>
      <c r="P1141" s="194"/>
      <c r="S1141" s="194"/>
      <c r="T1141" s="194"/>
      <c r="U1141" s="194"/>
      <c r="V1141" s="194"/>
      <c r="W1141" s="196"/>
      <c r="X1141" s="248"/>
      <c r="Y1141" s="194"/>
    </row>
    <row r="1142" spans="1:25" ht="15">
      <c r="A1142" s="194"/>
      <c r="B1142" s="248"/>
      <c r="H1142" s="194"/>
      <c r="P1142" s="194"/>
      <c r="S1142" s="194"/>
      <c r="T1142" s="194"/>
      <c r="U1142" s="194"/>
      <c r="V1142" s="194"/>
      <c r="W1142" s="196"/>
      <c r="X1142" s="248"/>
      <c r="Y1142" s="194"/>
    </row>
    <row r="1143" spans="1:25" ht="15">
      <c r="A1143" s="194"/>
      <c r="B1143" s="248"/>
      <c r="H1143" s="194"/>
      <c r="P1143" s="194"/>
      <c r="S1143" s="194"/>
      <c r="T1143" s="194"/>
      <c r="U1143" s="194"/>
      <c r="V1143" s="194"/>
      <c r="W1143" s="196"/>
      <c r="X1143" s="248"/>
      <c r="Y1143" s="194"/>
    </row>
    <row r="1144" spans="1:25" ht="15">
      <c r="A1144" s="194"/>
      <c r="B1144" s="248"/>
      <c r="H1144" s="194"/>
      <c r="P1144" s="194"/>
      <c r="S1144" s="194"/>
      <c r="T1144" s="194"/>
      <c r="U1144" s="194"/>
      <c r="V1144" s="194"/>
      <c r="W1144" s="196"/>
      <c r="X1144" s="248"/>
      <c r="Y1144" s="194"/>
    </row>
    <row r="1145" spans="1:25" ht="15">
      <c r="A1145" s="194"/>
      <c r="B1145" s="248"/>
      <c r="H1145" s="194"/>
      <c r="P1145" s="194"/>
      <c r="S1145" s="194"/>
      <c r="T1145" s="194"/>
      <c r="U1145" s="194"/>
      <c r="V1145" s="194"/>
      <c r="W1145" s="196"/>
      <c r="X1145" s="248"/>
      <c r="Y1145" s="194"/>
    </row>
    <row r="1146" spans="1:25" ht="15">
      <c r="A1146" s="194"/>
      <c r="B1146" s="248"/>
      <c r="H1146" s="194"/>
      <c r="P1146" s="194"/>
      <c r="S1146" s="194"/>
      <c r="T1146" s="194"/>
      <c r="U1146" s="194"/>
      <c r="V1146" s="194"/>
      <c r="W1146" s="196"/>
      <c r="X1146" s="248"/>
      <c r="Y1146" s="194"/>
    </row>
    <row r="1147" spans="1:25" ht="15">
      <c r="A1147" s="194"/>
      <c r="B1147" s="248"/>
      <c r="H1147" s="194"/>
      <c r="P1147" s="194"/>
      <c r="S1147" s="194"/>
      <c r="T1147" s="194"/>
      <c r="U1147" s="194"/>
      <c r="V1147" s="194"/>
      <c r="W1147" s="196"/>
      <c r="X1147" s="248"/>
      <c r="Y1147" s="194"/>
    </row>
    <row r="1148" spans="1:25" ht="15">
      <c r="A1148" s="194"/>
      <c r="B1148" s="248"/>
      <c r="H1148" s="194"/>
      <c r="P1148" s="194"/>
      <c r="S1148" s="194"/>
      <c r="T1148" s="194"/>
      <c r="U1148" s="194"/>
      <c r="V1148" s="194"/>
      <c r="W1148" s="196"/>
      <c r="X1148" s="248"/>
      <c r="Y1148" s="194"/>
    </row>
    <row r="1149" spans="1:25" ht="15">
      <c r="A1149" s="194"/>
      <c r="B1149" s="248"/>
      <c r="H1149" s="194"/>
      <c r="P1149" s="194"/>
      <c r="S1149" s="194"/>
      <c r="T1149" s="194"/>
      <c r="U1149" s="194"/>
      <c r="V1149" s="194"/>
      <c r="W1149" s="196"/>
      <c r="X1149" s="248"/>
      <c r="Y1149" s="194"/>
    </row>
    <row r="1150" spans="1:25" ht="15">
      <c r="A1150" s="194"/>
      <c r="B1150" s="248"/>
      <c r="H1150" s="194"/>
      <c r="P1150" s="194"/>
      <c r="S1150" s="194"/>
      <c r="T1150" s="194"/>
      <c r="U1150" s="194"/>
      <c r="V1150" s="194"/>
      <c r="W1150" s="196"/>
      <c r="X1150" s="248"/>
      <c r="Y1150" s="194"/>
    </row>
    <row r="1151" spans="1:25" ht="15">
      <c r="A1151" s="194"/>
      <c r="B1151" s="248"/>
      <c r="H1151" s="194"/>
      <c r="P1151" s="194"/>
      <c r="S1151" s="194"/>
      <c r="T1151" s="194"/>
      <c r="U1151" s="194"/>
      <c r="V1151" s="194"/>
      <c r="W1151" s="196"/>
      <c r="X1151" s="248"/>
      <c r="Y1151" s="194"/>
    </row>
    <row r="1152" spans="1:25" ht="15">
      <c r="A1152" s="194"/>
      <c r="B1152" s="248"/>
      <c r="H1152" s="194"/>
      <c r="P1152" s="194"/>
      <c r="S1152" s="194"/>
      <c r="T1152" s="194"/>
      <c r="U1152" s="194"/>
      <c r="V1152" s="194"/>
      <c r="W1152" s="196"/>
      <c r="X1152" s="248"/>
      <c r="Y1152" s="194"/>
    </row>
    <row r="1153" spans="1:25" ht="15">
      <c r="A1153" s="194"/>
      <c r="B1153" s="248"/>
      <c r="H1153" s="194"/>
      <c r="P1153" s="194"/>
      <c r="S1153" s="194"/>
      <c r="T1153" s="194"/>
      <c r="U1153" s="194"/>
      <c r="V1153" s="194"/>
      <c r="W1153" s="196"/>
      <c r="X1153" s="248"/>
      <c r="Y1153" s="194"/>
    </row>
    <row r="1154" spans="1:25" ht="15">
      <c r="A1154" s="194"/>
      <c r="B1154" s="248"/>
      <c r="H1154" s="194"/>
      <c r="P1154" s="194"/>
      <c r="S1154" s="194"/>
      <c r="T1154" s="194"/>
      <c r="U1154" s="194"/>
      <c r="V1154" s="194"/>
      <c r="W1154" s="196"/>
      <c r="X1154" s="248"/>
      <c r="Y1154" s="194"/>
    </row>
    <row r="1155" spans="1:25" ht="15">
      <c r="A1155" s="194"/>
      <c r="B1155" s="248"/>
      <c r="H1155" s="194"/>
      <c r="P1155" s="194"/>
      <c r="S1155" s="194"/>
      <c r="T1155" s="194"/>
      <c r="U1155" s="194"/>
      <c r="V1155" s="194"/>
      <c r="W1155" s="196"/>
      <c r="X1155" s="248"/>
      <c r="Y1155" s="194"/>
    </row>
    <row r="1156" spans="1:25" ht="15">
      <c r="A1156" s="194"/>
      <c r="B1156" s="248"/>
      <c r="H1156" s="194"/>
      <c r="P1156" s="194"/>
      <c r="S1156" s="194"/>
      <c r="T1156" s="194"/>
      <c r="U1156" s="194"/>
      <c r="V1156" s="194"/>
      <c r="W1156" s="196"/>
      <c r="X1156" s="248"/>
      <c r="Y1156" s="194"/>
    </row>
    <row r="1157" spans="1:25" ht="15">
      <c r="A1157" s="194"/>
      <c r="B1157" s="248"/>
      <c r="H1157" s="194"/>
      <c r="P1157" s="194"/>
      <c r="S1157" s="194"/>
      <c r="T1157" s="194"/>
      <c r="U1157" s="194"/>
      <c r="V1157" s="194"/>
      <c r="W1157" s="196"/>
      <c r="X1157" s="248"/>
      <c r="Y1157" s="194"/>
    </row>
    <row r="1158" spans="1:25" ht="15">
      <c r="A1158" s="194"/>
      <c r="B1158" s="248"/>
      <c r="H1158" s="194"/>
      <c r="P1158" s="194"/>
      <c r="S1158" s="194"/>
      <c r="T1158" s="194"/>
      <c r="U1158" s="194"/>
      <c r="V1158" s="194"/>
      <c r="W1158" s="196"/>
      <c r="X1158" s="248"/>
      <c r="Y1158" s="194"/>
    </row>
    <row r="1159" spans="1:25" ht="15">
      <c r="A1159" s="194"/>
      <c r="B1159" s="248"/>
      <c r="H1159" s="194"/>
      <c r="P1159" s="194"/>
      <c r="S1159" s="194"/>
      <c r="T1159" s="194"/>
      <c r="U1159" s="194"/>
      <c r="V1159" s="194"/>
      <c r="W1159" s="196"/>
      <c r="X1159" s="248"/>
      <c r="Y1159" s="194"/>
    </row>
    <row r="1160" spans="1:25" ht="15">
      <c r="A1160" s="194"/>
      <c r="B1160" s="248"/>
      <c r="H1160" s="194"/>
      <c r="P1160" s="194"/>
      <c r="S1160" s="194"/>
      <c r="T1160" s="194"/>
      <c r="U1160" s="194"/>
      <c r="V1160" s="194"/>
      <c r="W1160" s="196"/>
      <c r="X1160" s="248"/>
      <c r="Y1160" s="194"/>
    </row>
    <row r="1161" spans="1:25" ht="15">
      <c r="A1161" s="194"/>
      <c r="B1161" s="248"/>
      <c r="H1161" s="194"/>
      <c r="P1161" s="194"/>
      <c r="S1161" s="194"/>
      <c r="T1161" s="194"/>
      <c r="U1161" s="194"/>
      <c r="V1161" s="194"/>
      <c r="W1161" s="196"/>
      <c r="X1161" s="248"/>
      <c r="Y1161" s="194"/>
    </row>
    <row r="1162" spans="1:25" ht="15">
      <c r="A1162" s="194"/>
      <c r="B1162" s="248"/>
      <c r="H1162" s="194"/>
      <c r="P1162" s="194"/>
      <c r="S1162" s="194"/>
      <c r="T1162" s="194"/>
      <c r="U1162" s="194"/>
      <c r="V1162" s="194"/>
      <c r="W1162" s="196"/>
      <c r="X1162" s="248"/>
      <c r="Y1162" s="194"/>
    </row>
    <row r="1163" spans="1:25" ht="15">
      <c r="A1163" s="194"/>
      <c r="B1163" s="248"/>
      <c r="H1163" s="194"/>
      <c r="P1163" s="194"/>
      <c r="S1163" s="194"/>
      <c r="T1163" s="194"/>
      <c r="U1163" s="194"/>
      <c r="V1163" s="194"/>
      <c r="W1163" s="196"/>
      <c r="X1163" s="248"/>
      <c r="Y1163" s="194"/>
    </row>
    <row r="1164" spans="1:25" ht="15">
      <c r="A1164" s="194"/>
      <c r="B1164" s="248"/>
      <c r="H1164" s="194"/>
      <c r="P1164" s="194"/>
      <c r="S1164" s="194"/>
      <c r="T1164" s="194"/>
      <c r="U1164" s="194"/>
      <c r="V1164" s="194"/>
      <c r="W1164" s="196"/>
      <c r="X1164" s="248"/>
      <c r="Y1164" s="194"/>
    </row>
    <row r="1165" spans="1:25" ht="15">
      <c r="A1165" s="194"/>
      <c r="B1165" s="248"/>
      <c r="H1165" s="194"/>
      <c r="P1165" s="194"/>
      <c r="S1165" s="194"/>
      <c r="T1165" s="194"/>
      <c r="U1165" s="194"/>
      <c r="V1165" s="194"/>
      <c r="W1165" s="196"/>
      <c r="X1165" s="248"/>
      <c r="Y1165" s="194"/>
    </row>
    <row r="1166" spans="1:25" ht="15">
      <c r="A1166" s="194"/>
      <c r="B1166" s="248"/>
      <c r="H1166" s="194"/>
      <c r="P1166" s="194"/>
      <c r="S1166" s="194"/>
      <c r="T1166" s="194"/>
      <c r="U1166" s="194"/>
      <c r="V1166" s="194"/>
      <c r="W1166" s="196"/>
      <c r="X1166" s="248"/>
      <c r="Y1166" s="194"/>
    </row>
    <row r="1167" spans="1:25" ht="15">
      <c r="A1167" s="194"/>
      <c r="B1167" s="248"/>
      <c r="H1167" s="194"/>
      <c r="P1167" s="194"/>
      <c r="S1167" s="194"/>
      <c r="T1167" s="194"/>
      <c r="U1167" s="194"/>
      <c r="V1167" s="194"/>
      <c r="W1167" s="196"/>
      <c r="X1167" s="248"/>
      <c r="Y1167" s="194"/>
    </row>
    <row r="1168" spans="1:25" ht="15">
      <c r="A1168" s="194"/>
      <c r="B1168" s="248"/>
      <c r="H1168" s="194"/>
      <c r="P1168" s="194"/>
      <c r="S1168" s="194"/>
      <c r="T1168" s="194"/>
      <c r="U1168" s="194"/>
      <c r="V1168" s="194"/>
      <c r="W1168" s="196"/>
      <c r="X1168" s="248"/>
      <c r="Y1168" s="194"/>
    </row>
    <row r="1169" spans="1:25" ht="15">
      <c r="A1169" s="194"/>
      <c r="B1169" s="248"/>
      <c r="H1169" s="194"/>
      <c r="P1169" s="194"/>
      <c r="S1169" s="194"/>
      <c r="T1169" s="194"/>
      <c r="U1169" s="194"/>
      <c r="V1169" s="194"/>
      <c r="W1169" s="196"/>
      <c r="X1169" s="248"/>
      <c r="Y1169" s="194"/>
    </row>
    <row r="1170" spans="1:25" ht="15">
      <c r="A1170" s="194"/>
      <c r="B1170" s="248"/>
      <c r="H1170" s="194"/>
      <c r="P1170" s="194"/>
      <c r="S1170" s="194"/>
      <c r="T1170" s="194"/>
      <c r="U1170" s="194"/>
      <c r="V1170" s="194"/>
      <c r="W1170" s="196"/>
      <c r="X1170" s="248"/>
      <c r="Y1170" s="194"/>
    </row>
    <row r="1171" spans="1:25" ht="15">
      <c r="A1171" s="194"/>
      <c r="B1171" s="248"/>
      <c r="H1171" s="194"/>
      <c r="P1171" s="194"/>
      <c r="S1171" s="194"/>
      <c r="T1171" s="194"/>
      <c r="U1171" s="194"/>
      <c r="V1171" s="194"/>
      <c r="W1171" s="196"/>
      <c r="X1171" s="248"/>
      <c r="Y1171" s="194"/>
    </row>
    <row r="1172" spans="1:25" ht="15">
      <c r="A1172" s="194"/>
      <c r="B1172" s="248"/>
      <c r="H1172" s="194"/>
      <c r="P1172" s="194"/>
      <c r="S1172" s="194"/>
      <c r="T1172" s="194"/>
      <c r="U1172" s="194"/>
      <c r="V1172" s="194"/>
      <c r="W1172" s="196"/>
      <c r="X1172" s="248"/>
      <c r="Y1172" s="194"/>
    </row>
    <row r="1173" spans="1:25" ht="15">
      <c r="A1173" s="194"/>
      <c r="B1173" s="248"/>
      <c r="H1173" s="194"/>
      <c r="P1173" s="194"/>
      <c r="S1173" s="194"/>
      <c r="T1173" s="194"/>
      <c r="U1173" s="194"/>
      <c r="V1173" s="194"/>
      <c r="W1173" s="196"/>
      <c r="X1173" s="248"/>
      <c r="Y1173" s="194"/>
    </row>
    <row r="1174" spans="1:25" ht="15">
      <c r="A1174" s="194"/>
      <c r="B1174" s="248"/>
      <c r="H1174" s="194"/>
      <c r="P1174" s="194"/>
      <c r="S1174" s="194"/>
      <c r="T1174" s="194"/>
      <c r="U1174" s="194"/>
      <c r="V1174" s="194"/>
      <c r="W1174" s="196"/>
      <c r="X1174" s="248"/>
      <c r="Y1174" s="194"/>
    </row>
    <row r="1175" spans="1:25" ht="15">
      <c r="A1175" s="194"/>
      <c r="B1175" s="248"/>
      <c r="H1175" s="194"/>
      <c r="P1175" s="194"/>
      <c r="S1175" s="194"/>
      <c r="T1175" s="194"/>
      <c r="U1175" s="194"/>
      <c r="V1175" s="194"/>
      <c r="W1175" s="196"/>
      <c r="X1175" s="248"/>
      <c r="Y1175" s="194"/>
    </row>
    <row r="1176" spans="1:25" ht="15">
      <c r="A1176" s="194"/>
      <c r="B1176" s="248"/>
      <c r="H1176" s="194"/>
      <c r="P1176" s="194"/>
      <c r="S1176" s="194"/>
      <c r="T1176" s="194"/>
      <c r="U1176" s="194"/>
      <c r="V1176" s="194"/>
      <c r="W1176" s="196"/>
      <c r="X1176" s="248"/>
      <c r="Y1176" s="194"/>
    </row>
    <row r="1177" spans="1:25" ht="15">
      <c r="A1177" s="194"/>
      <c r="B1177" s="248"/>
      <c r="H1177" s="194"/>
      <c r="P1177" s="194"/>
      <c r="S1177" s="194"/>
      <c r="T1177" s="194"/>
      <c r="U1177" s="194"/>
      <c r="V1177" s="194"/>
      <c r="W1177" s="196"/>
      <c r="X1177" s="248"/>
      <c r="Y1177" s="194"/>
    </row>
    <row r="1178" spans="1:25" ht="15">
      <c r="A1178" s="194"/>
      <c r="B1178" s="248"/>
      <c r="H1178" s="194"/>
      <c r="P1178" s="194"/>
      <c r="S1178" s="194"/>
      <c r="T1178" s="194"/>
      <c r="U1178" s="194"/>
      <c r="V1178" s="194"/>
      <c r="W1178" s="196"/>
      <c r="X1178" s="248"/>
      <c r="Y1178" s="194"/>
    </row>
    <row r="1179" spans="1:25" ht="15">
      <c r="A1179" s="194"/>
      <c r="B1179" s="248"/>
      <c r="H1179" s="194"/>
      <c r="P1179" s="194"/>
      <c r="S1179" s="194"/>
      <c r="T1179" s="194"/>
      <c r="U1179" s="194"/>
      <c r="V1179" s="194"/>
      <c r="W1179" s="196"/>
      <c r="X1179" s="248"/>
      <c r="Y1179" s="194"/>
    </row>
    <row r="1180" spans="1:25" ht="15">
      <c r="A1180" s="194"/>
      <c r="B1180" s="248"/>
      <c r="H1180" s="194"/>
      <c r="P1180" s="194"/>
      <c r="S1180" s="194"/>
      <c r="T1180" s="194"/>
      <c r="U1180" s="194"/>
      <c r="V1180" s="194"/>
      <c r="W1180" s="196"/>
      <c r="X1180" s="248"/>
      <c r="Y1180" s="194"/>
    </row>
    <row r="1181" spans="1:25" ht="15">
      <c r="A1181" s="194"/>
      <c r="B1181" s="248"/>
      <c r="H1181" s="194"/>
      <c r="P1181" s="194"/>
      <c r="S1181" s="194"/>
      <c r="T1181" s="194"/>
      <c r="U1181" s="194"/>
      <c r="V1181" s="194"/>
      <c r="W1181" s="196"/>
      <c r="X1181" s="248"/>
      <c r="Y1181" s="194"/>
    </row>
    <row r="1182" spans="1:25" ht="15">
      <c r="A1182" s="194"/>
      <c r="B1182" s="248"/>
      <c r="H1182" s="194"/>
      <c r="P1182" s="194"/>
      <c r="S1182" s="194"/>
      <c r="T1182" s="194"/>
      <c r="U1182" s="194"/>
      <c r="V1182" s="194"/>
      <c r="W1182" s="196"/>
      <c r="X1182" s="248"/>
      <c r="Y1182" s="194"/>
    </row>
    <row r="1183" spans="1:25" ht="15">
      <c r="A1183" s="194"/>
      <c r="B1183" s="248"/>
      <c r="H1183" s="194"/>
      <c r="P1183" s="194"/>
      <c r="S1183" s="194"/>
      <c r="T1183" s="194"/>
      <c r="U1183" s="194"/>
      <c r="V1183" s="194"/>
      <c r="W1183" s="196"/>
      <c r="X1183" s="248"/>
      <c r="Y1183" s="194"/>
    </row>
    <row r="1184" spans="1:25" ht="15">
      <c r="A1184" s="194"/>
      <c r="B1184" s="248"/>
      <c r="H1184" s="194"/>
      <c r="P1184" s="194"/>
      <c r="S1184" s="194"/>
      <c r="T1184" s="194"/>
      <c r="U1184" s="194"/>
      <c r="V1184" s="194"/>
      <c r="W1184" s="196"/>
      <c r="X1184" s="248"/>
      <c r="Y1184" s="194"/>
    </row>
    <row r="1185" spans="1:25" ht="15">
      <c r="A1185" s="194"/>
      <c r="B1185" s="248"/>
      <c r="H1185" s="194"/>
      <c r="P1185" s="194"/>
      <c r="S1185" s="194"/>
      <c r="T1185" s="194"/>
      <c r="U1185" s="194"/>
      <c r="V1185" s="194"/>
      <c r="W1185" s="196"/>
      <c r="X1185" s="248"/>
      <c r="Y1185" s="194"/>
    </row>
    <row r="1186" spans="1:25" ht="15">
      <c r="A1186" s="194"/>
      <c r="B1186" s="248"/>
      <c r="H1186" s="194"/>
      <c r="P1186" s="194"/>
      <c r="S1186" s="194"/>
      <c r="T1186" s="194"/>
      <c r="U1186" s="194"/>
      <c r="V1186" s="194"/>
      <c r="W1186" s="196"/>
      <c r="X1186" s="248"/>
      <c r="Y1186" s="194"/>
    </row>
    <row r="1187" spans="1:25" ht="15">
      <c r="A1187" s="194"/>
      <c r="B1187" s="248"/>
      <c r="H1187" s="194"/>
      <c r="P1187" s="194"/>
      <c r="S1187" s="194"/>
      <c r="T1187" s="194"/>
      <c r="U1187" s="194"/>
      <c r="V1187" s="194"/>
      <c r="W1187" s="196"/>
      <c r="X1187" s="248"/>
      <c r="Y1187" s="194"/>
    </row>
    <row r="1188" spans="1:25" ht="15">
      <c r="A1188" s="194"/>
      <c r="B1188" s="248"/>
      <c r="H1188" s="194"/>
      <c r="P1188" s="194"/>
      <c r="S1188" s="194"/>
      <c r="T1188" s="194"/>
      <c r="U1188" s="194"/>
      <c r="V1188" s="194"/>
      <c r="W1188" s="196"/>
      <c r="X1188" s="248"/>
      <c r="Y1188" s="194"/>
    </row>
    <row r="1189" spans="1:25" ht="15">
      <c r="A1189" s="194"/>
      <c r="B1189" s="248"/>
      <c r="H1189" s="194"/>
      <c r="P1189" s="194"/>
      <c r="S1189" s="194"/>
      <c r="T1189" s="194"/>
      <c r="U1189" s="194"/>
      <c r="V1189" s="194"/>
      <c r="W1189" s="196"/>
      <c r="X1189" s="248"/>
      <c r="Y1189" s="194"/>
    </row>
    <row r="1190" spans="1:25" ht="15">
      <c r="A1190" s="194"/>
      <c r="B1190" s="248"/>
      <c r="H1190" s="194"/>
      <c r="P1190" s="194"/>
      <c r="S1190" s="194"/>
      <c r="T1190" s="194"/>
      <c r="U1190" s="194"/>
      <c r="V1190" s="194"/>
      <c r="W1190" s="196"/>
      <c r="X1190" s="248"/>
      <c r="Y1190" s="194"/>
    </row>
    <row r="1191" spans="1:25" ht="15">
      <c r="A1191" s="194"/>
      <c r="B1191" s="248"/>
      <c r="H1191" s="194"/>
      <c r="P1191" s="194"/>
      <c r="S1191" s="194"/>
      <c r="T1191" s="194"/>
      <c r="U1191" s="194"/>
      <c r="V1191" s="194"/>
      <c r="W1191" s="196"/>
      <c r="X1191" s="248"/>
      <c r="Y1191" s="194"/>
    </row>
    <row r="1192" spans="1:25" ht="15">
      <c r="A1192" s="194"/>
      <c r="B1192" s="248"/>
      <c r="H1192" s="194"/>
      <c r="P1192" s="194"/>
      <c r="S1192" s="194"/>
      <c r="T1192" s="194"/>
      <c r="U1192" s="194"/>
      <c r="V1192" s="194"/>
      <c r="W1192" s="196"/>
      <c r="X1192" s="248"/>
      <c r="Y1192" s="194"/>
    </row>
    <row r="1193" spans="1:25" ht="15">
      <c r="A1193" s="194"/>
      <c r="B1193" s="248"/>
      <c r="H1193" s="194"/>
      <c r="P1193" s="194"/>
      <c r="S1193" s="194"/>
      <c r="T1193" s="194"/>
      <c r="U1193" s="194"/>
      <c r="V1193" s="194"/>
      <c r="W1193" s="196"/>
      <c r="X1193" s="248"/>
      <c r="Y1193" s="194"/>
    </row>
    <row r="1194" spans="1:25" ht="15">
      <c r="A1194" s="194"/>
      <c r="B1194" s="248"/>
      <c r="H1194" s="194"/>
      <c r="P1194" s="194"/>
      <c r="S1194" s="194"/>
      <c r="T1194" s="194"/>
      <c r="U1194" s="194"/>
      <c r="V1194" s="194"/>
      <c r="W1194" s="196"/>
      <c r="X1194" s="248"/>
      <c r="Y1194" s="194"/>
    </row>
    <row r="1195" spans="1:25" ht="15">
      <c r="A1195" s="194"/>
      <c r="B1195" s="248"/>
      <c r="H1195" s="194"/>
      <c r="P1195" s="194"/>
      <c r="S1195" s="194"/>
      <c r="T1195" s="194"/>
      <c r="U1195" s="194"/>
      <c r="V1195" s="194"/>
      <c r="W1195" s="196"/>
      <c r="X1195" s="248"/>
      <c r="Y1195" s="194"/>
    </row>
    <row r="1196" spans="1:25" ht="15">
      <c r="A1196" s="194"/>
      <c r="B1196" s="248"/>
      <c r="H1196" s="194"/>
      <c r="P1196" s="194"/>
      <c r="S1196" s="194"/>
      <c r="T1196" s="194"/>
      <c r="U1196" s="194"/>
      <c r="V1196" s="194"/>
      <c r="W1196" s="196"/>
      <c r="X1196" s="248"/>
      <c r="Y1196" s="194"/>
    </row>
    <row r="1197" spans="1:25" ht="15">
      <c r="A1197" s="194"/>
      <c r="B1197" s="248"/>
      <c r="H1197" s="194"/>
      <c r="P1197" s="194"/>
      <c r="S1197" s="194"/>
      <c r="T1197" s="194"/>
      <c r="U1197" s="194"/>
      <c r="V1197" s="194"/>
      <c r="W1197" s="196"/>
      <c r="X1197" s="248"/>
      <c r="Y1197" s="194"/>
    </row>
    <row r="1198" spans="1:25" ht="15">
      <c r="A1198" s="194"/>
      <c r="B1198" s="248"/>
      <c r="H1198" s="194"/>
      <c r="P1198" s="194"/>
      <c r="S1198" s="194"/>
      <c r="T1198" s="194"/>
      <c r="U1198" s="194"/>
      <c r="V1198" s="194"/>
      <c r="W1198" s="196"/>
      <c r="X1198" s="248"/>
      <c r="Y1198" s="194"/>
    </row>
    <row r="1199" spans="1:25" ht="15">
      <c r="A1199" s="194"/>
      <c r="B1199" s="248"/>
      <c r="H1199" s="194"/>
      <c r="P1199" s="194"/>
      <c r="S1199" s="194"/>
      <c r="T1199" s="194"/>
      <c r="U1199" s="194"/>
      <c r="V1199" s="194"/>
      <c r="W1199" s="196"/>
      <c r="X1199" s="248"/>
      <c r="Y1199" s="194"/>
    </row>
    <row r="1200" spans="1:25" ht="15">
      <c r="A1200" s="194"/>
      <c r="B1200" s="248"/>
      <c r="H1200" s="194"/>
      <c r="P1200" s="194"/>
      <c r="S1200" s="194"/>
      <c r="T1200" s="194"/>
      <c r="U1200" s="194"/>
      <c r="V1200" s="194"/>
      <c r="W1200" s="196"/>
      <c r="X1200" s="248"/>
      <c r="Y1200" s="194"/>
    </row>
    <row r="1201" spans="1:25" ht="15">
      <c r="A1201" s="194"/>
      <c r="B1201" s="248"/>
      <c r="H1201" s="194"/>
      <c r="P1201" s="194"/>
      <c r="S1201" s="194"/>
      <c r="T1201" s="194"/>
      <c r="U1201" s="194"/>
      <c r="V1201" s="194"/>
      <c r="W1201" s="196"/>
      <c r="X1201" s="248"/>
      <c r="Y1201" s="194"/>
    </row>
    <row r="1202" spans="1:25" ht="15">
      <c r="A1202" s="194"/>
      <c r="B1202" s="248"/>
      <c r="H1202" s="194"/>
      <c r="P1202" s="194"/>
      <c r="S1202" s="194"/>
      <c r="T1202" s="194"/>
      <c r="U1202" s="194"/>
      <c r="V1202" s="194"/>
      <c r="W1202" s="196"/>
      <c r="X1202" s="248"/>
      <c r="Y1202" s="194"/>
    </row>
    <row r="1203" spans="1:25" ht="15">
      <c r="A1203" s="194"/>
      <c r="B1203" s="248"/>
      <c r="H1203" s="194"/>
      <c r="P1203" s="194"/>
      <c r="S1203" s="194"/>
      <c r="T1203" s="194"/>
      <c r="U1203" s="194"/>
      <c r="V1203" s="194"/>
      <c r="W1203" s="196"/>
      <c r="X1203" s="248"/>
      <c r="Y1203" s="194"/>
    </row>
    <row r="1204" spans="1:25" ht="15">
      <c r="A1204" s="194"/>
      <c r="B1204" s="248"/>
      <c r="H1204" s="194"/>
      <c r="P1204" s="194"/>
      <c r="S1204" s="194"/>
      <c r="T1204" s="194"/>
      <c r="U1204" s="194"/>
      <c r="V1204" s="194"/>
      <c r="W1204" s="196"/>
      <c r="X1204" s="248"/>
      <c r="Y1204" s="194"/>
    </row>
    <row r="1205" spans="1:25" ht="15">
      <c r="A1205" s="194"/>
      <c r="B1205" s="248"/>
      <c r="H1205" s="194"/>
      <c r="P1205" s="194"/>
      <c r="S1205" s="194"/>
      <c r="T1205" s="194"/>
      <c r="U1205" s="194"/>
      <c r="V1205" s="194"/>
      <c r="W1205" s="196"/>
      <c r="X1205" s="248"/>
      <c r="Y1205" s="194"/>
    </row>
    <row r="1206" spans="1:25" ht="15">
      <c r="A1206" s="194"/>
      <c r="B1206" s="248"/>
      <c r="H1206" s="194"/>
      <c r="P1206" s="194"/>
      <c r="S1206" s="194"/>
      <c r="T1206" s="194"/>
      <c r="U1206" s="194"/>
      <c r="V1206" s="194"/>
      <c r="W1206" s="196"/>
      <c r="X1206" s="248"/>
      <c r="Y1206" s="194"/>
    </row>
    <row r="1207" spans="1:25" ht="15">
      <c r="A1207" s="194"/>
      <c r="B1207" s="248"/>
      <c r="H1207" s="194"/>
      <c r="P1207" s="194"/>
      <c r="S1207" s="194"/>
      <c r="T1207" s="194"/>
      <c r="U1207" s="194"/>
      <c r="V1207" s="194"/>
      <c r="W1207" s="196"/>
      <c r="X1207" s="248"/>
      <c r="Y1207" s="194"/>
    </row>
    <row r="1208" spans="1:25" ht="15">
      <c r="A1208" s="194"/>
      <c r="B1208" s="248"/>
      <c r="H1208" s="194"/>
      <c r="P1208" s="194"/>
      <c r="S1208" s="194"/>
      <c r="T1208" s="194"/>
      <c r="U1208" s="194"/>
      <c r="V1208" s="194"/>
      <c r="W1208" s="196"/>
      <c r="X1208" s="248"/>
      <c r="Y1208" s="194"/>
    </row>
    <row r="1209" spans="1:25" ht="15">
      <c r="A1209" s="194"/>
      <c r="B1209" s="248"/>
      <c r="H1209" s="194"/>
      <c r="P1209" s="194"/>
      <c r="S1209" s="194"/>
      <c r="T1209" s="194"/>
      <c r="U1209" s="194"/>
      <c r="V1209" s="194"/>
      <c r="W1209" s="196"/>
      <c r="X1209" s="248"/>
      <c r="Y1209" s="194"/>
    </row>
    <row r="1210" spans="1:25" ht="15">
      <c r="A1210" s="194"/>
      <c r="B1210" s="248"/>
      <c r="H1210" s="194"/>
      <c r="P1210" s="194"/>
      <c r="S1210" s="194"/>
      <c r="T1210" s="194"/>
      <c r="U1210" s="194"/>
      <c r="V1210" s="194"/>
      <c r="W1210" s="196"/>
      <c r="X1210" s="248"/>
      <c r="Y1210" s="194"/>
    </row>
    <row r="1211" spans="1:25" ht="15">
      <c r="A1211" s="194"/>
      <c r="B1211" s="248"/>
      <c r="H1211" s="194"/>
      <c r="P1211" s="194"/>
      <c r="S1211" s="194"/>
      <c r="T1211" s="194"/>
      <c r="U1211" s="194"/>
      <c r="V1211" s="194"/>
      <c r="W1211" s="196"/>
      <c r="X1211" s="248"/>
      <c r="Y1211" s="194"/>
    </row>
    <row r="1212" spans="1:25" ht="15">
      <c r="A1212" s="194"/>
      <c r="B1212" s="248"/>
      <c r="H1212" s="194"/>
      <c r="P1212" s="194"/>
      <c r="S1212" s="194"/>
      <c r="T1212" s="194"/>
      <c r="U1212" s="194"/>
      <c r="V1212" s="194"/>
      <c r="W1212" s="196"/>
      <c r="X1212" s="248"/>
      <c r="Y1212" s="194"/>
    </row>
    <row r="1213" spans="1:25" ht="15">
      <c r="A1213" s="194"/>
      <c r="B1213" s="248"/>
      <c r="H1213" s="194"/>
      <c r="P1213" s="194"/>
      <c r="S1213" s="194"/>
      <c r="T1213" s="194"/>
      <c r="U1213" s="194"/>
      <c r="V1213" s="194"/>
      <c r="W1213" s="196"/>
      <c r="X1213" s="248"/>
      <c r="Y1213" s="194"/>
    </row>
    <row r="1214" spans="1:25" ht="15">
      <c r="A1214" s="194"/>
      <c r="B1214" s="248"/>
      <c r="H1214" s="194"/>
      <c r="P1214" s="194"/>
      <c r="S1214" s="194"/>
      <c r="T1214" s="194"/>
      <c r="U1214" s="194"/>
      <c r="V1214" s="194"/>
      <c r="W1214" s="196"/>
      <c r="X1214" s="248"/>
      <c r="Y1214" s="194"/>
    </row>
    <row r="1215" spans="1:25" ht="15">
      <c r="A1215" s="194"/>
      <c r="B1215" s="248"/>
      <c r="H1215" s="194"/>
      <c r="P1215" s="194"/>
      <c r="S1215" s="194"/>
      <c r="T1215" s="194"/>
      <c r="U1215" s="194"/>
      <c r="V1215" s="194"/>
      <c r="W1215" s="196"/>
      <c r="X1215" s="248"/>
      <c r="Y1215" s="194"/>
    </row>
    <row r="1216" spans="1:25" ht="15">
      <c r="A1216" s="194"/>
      <c r="B1216" s="248"/>
      <c r="H1216" s="194"/>
      <c r="P1216" s="194"/>
      <c r="S1216" s="194"/>
      <c r="T1216" s="194"/>
      <c r="U1216" s="194"/>
      <c r="V1216" s="194"/>
      <c r="W1216" s="196"/>
      <c r="X1216" s="248"/>
      <c r="Y1216" s="194"/>
    </row>
    <row r="1217" spans="1:25" ht="15">
      <c r="A1217" s="194"/>
      <c r="B1217" s="248"/>
      <c r="H1217" s="194"/>
      <c r="P1217" s="194"/>
      <c r="S1217" s="194"/>
      <c r="T1217" s="194"/>
      <c r="U1217" s="194"/>
      <c r="V1217" s="194"/>
      <c r="W1217" s="196"/>
      <c r="X1217" s="248"/>
      <c r="Y1217" s="194"/>
    </row>
    <row r="1218" spans="1:25" ht="15">
      <c r="A1218" s="194"/>
      <c r="B1218" s="248"/>
      <c r="H1218" s="194"/>
      <c r="P1218" s="194"/>
      <c r="S1218" s="194"/>
      <c r="T1218" s="194"/>
      <c r="U1218" s="194"/>
      <c r="V1218" s="194"/>
      <c r="W1218" s="196"/>
      <c r="X1218" s="248"/>
      <c r="Y1218" s="194"/>
    </row>
    <row r="1219" spans="1:25" ht="15">
      <c r="A1219" s="194"/>
      <c r="B1219" s="248"/>
      <c r="H1219" s="194"/>
      <c r="P1219" s="194"/>
      <c r="S1219" s="194"/>
      <c r="T1219" s="194"/>
      <c r="U1219" s="194"/>
      <c r="V1219" s="194"/>
      <c r="W1219" s="196"/>
      <c r="X1219" s="248"/>
      <c r="Y1219" s="194"/>
    </row>
    <row r="1220" spans="1:25" ht="15">
      <c r="A1220" s="194"/>
      <c r="B1220" s="248"/>
      <c r="H1220" s="194"/>
      <c r="P1220" s="194"/>
      <c r="S1220" s="194"/>
      <c r="T1220" s="194"/>
      <c r="U1220" s="194"/>
      <c r="V1220" s="194"/>
      <c r="W1220" s="196"/>
      <c r="X1220" s="248"/>
      <c r="Y1220" s="194"/>
    </row>
    <row r="1221" spans="1:25" ht="15">
      <c r="A1221" s="194"/>
      <c r="B1221" s="248"/>
      <c r="H1221" s="194"/>
      <c r="P1221" s="194"/>
      <c r="S1221" s="194"/>
      <c r="T1221" s="194"/>
      <c r="U1221" s="194"/>
      <c r="V1221" s="194"/>
      <c r="W1221" s="196"/>
      <c r="X1221" s="248"/>
      <c r="Y1221" s="194"/>
    </row>
    <row r="1222" spans="1:25" ht="15">
      <c r="A1222" s="194"/>
      <c r="B1222" s="248"/>
      <c r="H1222" s="194"/>
      <c r="P1222" s="194"/>
      <c r="S1222" s="194"/>
      <c r="T1222" s="194"/>
      <c r="U1222" s="194"/>
      <c r="V1222" s="194"/>
      <c r="W1222" s="196"/>
      <c r="X1222" s="248"/>
      <c r="Y1222" s="194"/>
    </row>
    <row r="1223" spans="1:25" ht="15">
      <c r="A1223" s="194"/>
      <c r="B1223" s="248"/>
      <c r="H1223" s="194"/>
      <c r="P1223" s="194"/>
      <c r="S1223" s="194"/>
      <c r="T1223" s="194"/>
      <c r="U1223" s="194"/>
      <c r="V1223" s="194"/>
      <c r="W1223" s="196"/>
      <c r="X1223" s="248"/>
      <c r="Y1223" s="194"/>
    </row>
    <row r="1224" spans="1:25" ht="15">
      <c r="A1224" s="194"/>
      <c r="B1224" s="248"/>
      <c r="H1224" s="194"/>
      <c r="P1224" s="194"/>
      <c r="S1224" s="194"/>
      <c r="T1224" s="194"/>
      <c r="U1224" s="194"/>
      <c r="V1224" s="194"/>
      <c r="W1224" s="196"/>
      <c r="X1224" s="248"/>
      <c r="Y1224" s="194"/>
    </row>
    <row r="1225" spans="1:25" ht="15">
      <c r="A1225" s="194"/>
      <c r="B1225" s="248"/>
      <c r="H1225" s="194"/>
      <c r="P1225" s="194"/>
      <c r="S1225" s="194"/>
      <c r="T1225" s="194"/>
      <c r="U1225" s="194"/>
      <c r="V1225" s="194"/>
      <c r="W1225" s="196"/>
      <c r="X1225" s="248"/>
      <c r="Y1225" s="194"/>
    </row>
    <row r="1226" spans="1:25" ht="15">
      <c r="A1226" s="194"/>
      <c r="B1226" s="248"/>
      <c r="H1226" s="194"/>
      <c r="P1226" s="194"/>
      <c r="S1226" s="194"/>
      <c r="T1226" s="194"/>
      <c r="U1226" s="194"/>
      <c r="V1226" s="194"/>
      <c r="W1226" s="196"/>
      <c r="X1226" s="248"/>
      <c r="Y1226" s="194"/>
    </row>
    <row r="1227" spans="1:25" ht="15">
      <c r="A1227" s="194"/>
      <c r="B1227" s="248"/>
      <c r="H1227" s="194"/>
      <c r="P1227" s="194"/>
      <c r="S1227" s="194"/>
      <c r="T1227" s="194"/>
      <c r="U1227" s="194"/>
      <c r="V1227" s="194"/>
      <c r="W1227" s="196"/>
      <c r="X1227" s="248"/>
      <c r="Y1227" s="194"/>
    </row>
    <row r="1228" spans="1:25" ht="15">
      <c r="A1228" s="194"/>
      <c r="B1228" s="248"/>
      <c r="H1228" s="194"/>
      <c r="P1228" s="194"/>
      <c r="S1228" s="194"/>
      <c r="T1228" s="194"/>
      <c r="U1228" s="194"/>
      <c r="V1228" s="194"/>
      <c r="W1228" s="196"/>
      <c r="X1228" s="248"/>
      <c r="Y1228" s="194"/>
    </row>
    <row r="1229" spans="1:25" ht="15">
      <c r="A1229" s="194"/>
      <c r="B1229" s="248"/>
      <c r="H1229" s="194"/>
      <c r="P1229" s="194"/>
      <c r="S1229" s="194"/>
      <c r="T1229" s="194"/>
      <c r="U1229" s="194"/>
      <c r="V1229" s="194"/>
      <c r="W1229" s="196"/>
      <c r="X1229" s="248"/>
      <c r="Y1229" s="194"/>
    </row>
    <row r="1230" spans="1:25" ht="15">
      <c r="A1230" s="194"/>
      <c r="B1230" s="248"/>
      <c r="H1230" s="194"/>
      <c r="P1230" s="194"/>
      <c r="S1230" s="194"/>
      <c r="T1230" s="194"/>
      <c r="U1230" s="194"/>
      <c r="V1230" s="194"/>
      <c r="W1230" s="196"/>
      <c r="X1230" s="248"/>
      <c r="Y1230" s="194"/>
    </row>
    <row r="1231" spans="1:25" ht="15">
      <c r="A1231" s="194"/>
      <c r="B1231" s="248"/>
      <c r="H1231" s="194"/>
      <c r="P1231" s="194"/>
      <c r="S1231" s="194"/>
      <c r="T1231" s="194"/>
      <c r="U1231" s="194"/>
      <c r="V1231" s="194"/>
      <c r="W1231" s="196"/>
      <c r="X1231" s="248"/>
      <c r="Y1231" s="194"/>
    </row>
    <row r="1232" spans="1:25" ht="15">
      <c r="A1232" s="194"/>
      <c r="B1232" s="248"/>
      <c r="H1232" s="194"/>
      <c r="P1232" s="194"/>
      <c r="S1232" s="194"/>
      <c r="T1232" s="194"/>
      <c r="U1232" s="194"/>
      <c r="V1232" s="194"/>
      <c r="W1232" s="196"/>
      <c r="X1232" s="248"/>
      <c r="Y1232" s="194"/>
    </row>
    <row r="1233" spans="1:25" ht="15">
      <c r="A1233" s="194"/>
      <c r="B1233" s="248"/>
      <c r="H1233" s="194"/>
      <c r="P1233" s="194"/>
      <c r="S1233" s="194"/>
      <c r="T1233" s="194"/>
      <c r="U1233" s="194"/>
      <c r="V1233" s="194"/>
      <c r="W1233" s="196"/>
      <c r="X1233" s="248"/>
      <c r="Y1233" s="194"/>
    </row>
    <row r="1234" spans="1:25" ht="15">
      <c r="A1234" s="194"/>
      <c r="B1234" s="248"/>
      <c r="H1234" s="194"/>
      <c r="P1234" s="194"/>
      <c r="S1234" s="194"/>
      <c r="T1234" s="194"/>
      <c r="U1234" s="194"/>
      <c r="V1234" s="194"/>
      <c r="W1234" s="196"/>
      <c r="X1234" s="248"/>
      <c r="Y1234" s="194"/>
    </row>
    <row r="1235" spans="1:25" ht="15">
      <c r="A1235" s="194"/>
      <c r="B1235" s="248"/>
      <c r="H1235" s="194"/>
      <c r="P1235" s="194"/>
      <c r="S1235" s="194"/>
      <c r="T1235" s="194"/>
      <c r="U1235" s="194"/>
      <c r="V1235" s="194"/>
      <c r="W1235" s="196"/>
      <c r="X1235" s="248"/>
      <c r="Y1235" s="194"/>
    </row>
    <row r="1236" spans="1:25" ht="15">
      <c r="A1236" s="194"/>
      <c r="B1236" s="248"/>
      <c r="H1236" s="194"/>
      <c r="P1236" s="194"/>
      <c r="S1236" s="194"/>
      <c r="T1236" s="194"/>
      <c r="U1236" s="194"/>
      <c r="V1236" s="194"/>
      <c r="W1236" s="196"/>
      <c r="X1236" s="248"/>
      <c r="Y1236" s="194"/>
    </row>
    <row r="1237" spans="1:25" ht="15">
      <c r="A1237" s="194"/>
      <c r="B1237" s="248"/>
      <c r="H1237" s="194"/>
      <c r="P1237" s="194"/>
      <c r="S1237" s="194"/>
      <c r="T1237" s="194"/>
      <c r="U1237" s="194"/>
      <c r="V1237" s="194"/>
      <c r="W1237" s="196"/>
      <c r="X1237" s="248"/>
      <c r="Y1237" s="194"/>
    </row>
    <row r="1238" spans="1:25" ht="15">
      <c r="A1238" s="194"/>
      <c r="B1238" s="248"/>
      <c r="H1238" s="194"/>
      <c r="P1238" s="194"/>
      <c r="S1238" s="194"/>
      <c r="T1238" s="194"/>
      <c r="U1238" s="194"/>
      <c r="V1238" s="194"/>
      <c r="W1238" s="196"/>
      <c r="X1238" s="248"/>
      <c r="Y1238" s="194"/>
    </row>
    <row r="1239" spans="1:25" ht="15">
      <c r="A1239" s="194"/>
      <c r="B1239" s="248"/>
      <c r="H1239" s="194"/>
      <c r="P1239" s="194"/>
      <c r="S1239" s="194"/>
      <c r="T1239" s="194"/>
      <c r="U1239" s="194"/>
      <c r="V1239" s="194"/>
      <c r="W1239" s="196"/>
      <c r="X1239" s="248"/>
      <c r="Y1239" s="194"/>
    </row>
    <row r="1240" spans="1:25" ht="15">
      <c r="A1240" s="194"/>
      <c r="B1240" s="248"/>
      <c r="H1240" s="194"/>
      <c r="P1240" s="194"/>
      <c r="S1240" s="194"/>
      <c r="T1240" s="194"/>
      <c r="U1240" s="194"/>
      <c r="V1240" s="194"/>
      <c r="W1240" s="196"/>
      <c r="X1240" s="248"/>
      <c r="Y1240" s="194"/>
    </row>
    <row r="1241" spans="1:25" ht="15">
      <c r="A1241" s="194"/>
      <c r="B1241" s="248"/>
      <c r="H1241" s="194"/>
      <c r="P1241" s="194"/>
      <c r="S1241" s="194"/>
      <c r="T1241" s="194"/>
      <c r="U1241" s="194"/>
      <c r="V1241" s="194"/>
      <c r="W1241" s="196"/>
      <c r="X1241" s="248"/>
      <c r="Y1241" s="194"/>
    </row>
    <row r="1242" spans="1:25" ht="15">
      <c r="A1242" s="194"/>
      <c r="B1242" s="248"/>
      <c r="H1242" s="194"/>
      <c r="P1242" s="194"/>
      <c r="S1242" s="194"/>
      <c r="T1242" s="194"/>
      <c r="U1242" s="194"/>
      <c r="V1242" s="194"/>
      <c r="W1242" s="196"/>
      <c r="X1242" s="248"/>
      <c r="Y1242" s="194"/>
    </row>
    <row r="1243" spans="1:25" ht="15">
      <c r="A1243" s="194"/>
      <c r="B1243" s="248"/>
      <c r="H1243" s="194"/>
      <c r="P1243" s="194"/>
      <c r="S1243" s="194"/>
      <c r="T1243" s="194"/>
      <c r="U1243" s="194"/>
      <c r="V1243" s="194"/>
      <c r="W1243" s="196"/>
      <c r="X1243" s="248"/>
      <c r="Y1243" s="194"/>
    </row>
    <row r="1244" spans="1:25" ht="15">
      <c r="A1244" s="194"/>
      <c r="B1244" s="248"/>
      <c r="H1244" s="194"/>
      <c r="P1244" s="194"/>
      <c r="S1244" s="194"/>
      <c r="T1244" s="194"/>
      <c r="U1244" s="194"/>
      <c r="V1244" s="194"/>
      <c r="W1244" s="196"/>
      <c r="X1244" s="248"/>
      <c r="Y1244" s="194"/>
    </row>
    <row r="1245" spans="1:25" ht="15">
      <c r="A1245" s="194"/>
      <c r="B1245" s="248"/>
      <c r="H1245" s="194"/>
      <c r="P1245" s="194"/>
      <c r="S1245" s="194"/>
      <c r="T1245" s="194"/>
      <c r="U1245" s="194"/>
      <c r="V1245" s="194"/>
      <c r="W1245" s="196"/>
      <c r="X1245" s="248"/>
      <c r="Y1245" s="194"/>
    </row>
    <row r="1246" spans="1:25" ht="15">
      <c r="A1246" s="194"/>
      <c r="B1246" s="248"/>
      <c r="H1246" s="194"/>
      <c r="P1246" s="194"/>
      <c r="S1246" s="194"/>
      <c r="T1246" s="194"/>
      <c r="U1246" s="194"/>
      <c r="V1246" s="194"/>
      <c r="W1246" s="196"/>
      <c r="X1246" s="248"/>
      <c r="Y1246" s="194"/>
    </row>
    <row r="1247" spans="1:25" ht="15">
      <c r="A1247" s="194"/>
      <c r="B1247" s="248"/>
      <c r="H1247" s="194"/>
      <c r="P1247" s="194"/>
      <c r="S1247" s="194"/>
      <c r="T1247" s="194"/>
      <c r="U1247" s="194"/>
      <c r="V1247" s="194"/>
      <c r="W1247" s="196"/>
      <c r="X1247" s="248"/>
      <c r="Y1247" s="194"/>
    </row>
    <row r="1248" spans="1:25" ht="15">
      <c r="A1248" s="194"/>
      <c r="B1248" s="248"/>
      <c r="H1248" s="194"/>
      <c r="P1248" s="194"/>
      <c r="S1248" s="194"/>
      <c r="T1248" s="194"/>
      <c r="U1248" s="194"/>
      <c r="V1248" s="194"/>
      <c r="W1248" s="196"/>
      <c r="X1248" s="248"/>
      <c r="Y1248" s="194"/>
    </row>
    <row r="1249" spans="1:25" ht="15">
      <c r="A1249" s="194"/>
      <c r="B1249" s="248"/>
      <c r="H1249" s="194"/>
      <c r="P1249" s="194"/>
      <c r="S1249" s="194"/>
      <c r="T1249" s="194"/>
      <c r="U1249" s="194"/>
      <c r="V1249" s="194"/>
      <c r="W1249" s="196"/>
      <c r="X1249" s="248"/>
      <c r="Y1249" s="194"/>
    </row>
    <row r="1250" spans="1:25" ht="15">
      <c r="A1250" s="194"/>
      <c r="B1250" s="248"/>
      <c r="H1250" s="194"/>
      <c r="P1250" s="194"/>
      <c r="S1250" s="194"/>
      <c r="T1250" s="194"/>
      <c r="U1250" s="194"/>
      <c r="V1250" s="194"/>
      <c r="W1250" s="196"/>
      <c r="X1250" s="248"/>
      <c r="Y1250" s="194"/>
    </row>
    <row r="1251" spans="1:25" ht="15">
      <c r="A1251" s="194"/>
      <c r="B1251" s="248"/>
      <c r="H1251" s="194"/>
      <c r="P1251" s="194"/>
      <c r="S1251" s="194"/>
      <c r="T1251" s="194"/>
      <c r="U1251" s="194"/>
      <c r="V1251" s="194"/>
      <c r="W1251" s="196"/>
      <c r="X1251" s="248"/>
      <c r="Y1251" s="194"/>
    </row>
    <row r="1252" spans="1:25" ht="15">
      <c r="A1252" s="194"/>
      <c r="B1252" s="248"/>
      <c r="H1252" s="194"/>
      <c r="P1252" s="194"/>
      <c r="S1252" s="194"/>
      <c r="T1252" s="194"/>
      <c r="U1252" s="194"/>
      <c r="V1252" s="194"/>
      <c r="W1252" s="196"/>
      <c r="X1252" s="248"/>
      <c r="Y1252" s="194"/>
    </row>
    <row r="1253" spans="1:25" ht="15">
      <c r="A1253" s="194"/>
      <c r="B1253" s="248"/>
      <c r="H1253" s="194"/>
      <c r="P1253" s="194"/>
      <c r="S1253" s="194"/>
      <c r="T1253" s="194"/>
      <c r="U1253" s="194"/>
      <c r="V1253" s="194"/>
      <c r="W1253" s="196"/>
      <c r="X1253" s="248"/>
      <c r="Y1253" s="194"/>
    </row>
    <row r="1254" spans="1:25" ht="15">
      <c r="A1254" s="194"/>
      <c r="B1254" s="248"/>
      <c r="H1254" s="194"/>
      <c r="P1254" s="194"/>
      <c r="S1254" s="194"/>
      <c r="T1254" s="194"/>
      <c r="U1254" s="194"/>
      <c r="V1254" s="194"/>
      <c r="W1254" s="196"/>
      <c r="X1254" s="248"/>
      <c r="Y1254" s="194"/>
    </row>
    <row r="1255" spans="1:25" ht="15">
      <c r="A1255" s="194"/>
      <c r="B1255" s="248"/>
      <c r="H1255" s="194"/>
      <c r="P1255" s="194"/>
      <c r="S1255" s="194"/>
      <c r="T1255" s="194"/>
      <c r="U1255" s="194"/>
      <c r="V1255" s="194"/>
      <c r="W1255" s="196"/>
      <c r="X1255" s="248"/>
      <c r="Y1255" s="194"/>
    </row>
    <row r="1256" spans="1:25" ht="15">
      <c r="A1256" s="194"/>
      <c r="B1256" s="248"/>
      <c r="H1256" s="194"/>
      <c r="P1256" s="194"/>
      <c r="S1256" s="194"/>
      <c r="T1256" s="194"/>
      <c r="U1256" s="194"/>
      <c r="V1256" s="194"/>
      <c r="W1256" s="196"/>
      <c r="X1256" s="248"/>
      <c r="Y1256" s="194"/>
    </row>
    <row r="1257" spans="1:25" ht="15">
      <c r="A1257" s="194"/>
      <c r="B1257" s="248"/>
      <c r="H1257" s="194"/>
      <c r="P1257" s="194"/>
      <c r="S1257" s="194"/>
      <c r="T1257" s="194"/>
      <c r="U1257" s="194"/>
      <c r="V1257" s="194"/>
      <c r="W1257" s="196"/>
      <c r="X1257" s="248"/>
      <c r="Y1257" s="194"/>
    </row>
    <row r="1258" spans="1:25" ht="15">
      <c r="A1258" s="194"/>
      <c r="B1258" s="248"/>
      <c r="H1258" s="194"/>
      <c r="P1258" s="194"/>
      <c r="S1258" s="194"/>
      <c r="T1258" s="194"/>
      <c r="U1258" s="194"/>
      <c r="V1258" s="194"/>
      <c r="W1258" s="196"/>
      <c r="X1258" s="248"/>
      <c r="Y1258" s="194"/>
    </row>
    <row r="1259" spans="1:25" ht="15">
      <c r="A1259" s="194"/>
      <c r="B1259" s="248"/>
      <c r="H1259" s="194"/>
      <c r="P1259" s="194"/>
      <c r="S1259" s="194"/>
      <c r="T1259" s="194"/>
      <c r="U1259" s="194"/>
      <c r="V1259" s="194"/>
      <c r="W1259" s="196"/>
      <c r="X1259" s="248"/>
      <c r="Y1259" s="194"/>
    </row>
    <row r="1260" spans="1:25" ht="15">
      <c r="A1260" s="194"/>
      <c r="B1260" s="248"/>
      <c r="H1260" s="194"/>
      <c r="P1260" s="194"/>
      <c r="S1260" s="194"/>
      <c r="T1260" s="194"/>
      <c r="U1260" s="194"/>
      <c r="V1260" s="194"/>
      <c r="W1260" s="196"/>
      <c r="X1260" s="248"/>
      <c r="Y1260" s="194"/>
    </row>
    <row r="1261" spans="1:25" ht="15">
      <c r="A1261" s="194"/>
      <c r="B1261" s="248"/>
      <c r="H1261" s="194"/>
      <c r="P1261" s="194"/>
      <c r="S1261" s="194"/>
      <c r="T1261" s="194"/>
      <c r="U1261" s="194"/>
      <c r="V1261" s="194"/>
      <c r="W1261" s="196"/>
      <c r="X1261" s="248"/>
      <c r="Y1261" s="194"/>
    </row>
    <row r="1262" spans="1:25" ht="15">
      <c r="A1262" s="194"/>
      <c r="B1262" s="248"/>
      <c r="H1262" s="194"/>
      <c r="P1262" s="194"/>
      <c r="S1262" s="194"/>
      <c r="T1262" s="194"/>
      <c r="U1262" s="194"/>
      <c r="V1262" s="194"/>
      <c r="W1262" s="196"/>
      <c r="X1262" s="248"/>
      <c r="Y1262" s="194"/>
    </row>
    <row r="1263" spans="1:25" ht="15">
      <c r="A1263" s="194"/>
      <c r="B1263" s="248"/>
      <c r="H1263" s="194"/>
      <c r="P1263" s="194"/>
      <c r="S1263" s="194"/>
      <c r="T1263" s="194"/>
      <c r="U1263" s="194"/>
      <c r="V1263" s="194"/>
      <c r="W1263" s="196"/>
      <c r="X1263" s="248"/>
      <c r="Y1263" s="194"/>
    </row>
    <row r="1264" spans="1:25" ht="15">
      <c r="A1264" s="194"/>
      <c r="B1264" s="248"/>
      <c r="H1264" s="194"/>
      <c r="P1264" s="194"/>
      <c r="S1264" s="194"/>
      <c r="T1264" s="194"/>
      <c r="U1264" s="194"/>
      <c r="V1264" s="194"/>
      <c r="W1264" s="196"/>
      <c r="X1264" s="248"/>
      <c r="Y1264" s="194"/>
    </row>
    <row r="1265" spans="1:25" ht="15">
      <c r="A1265" s="194"/>
      <c r="B1265" s="248"/>
      <c r="H1265" s="194"/>
      <c r="P1265" s="194"/>
      <c r="S1265" s="194"/>
      <c r="T1265" s="194"/>
      <c r="U1265" s="194"/>
      <c r="V1265" s="194"/>
      <c r="W1265" s="196"/>
      <c r="X1265" s="248"/>
      <c r="Y1265" s="194"/>
    </row>
    <row r="1266" spans="1:25" ht="15">
      <c r="A1266" s="194"/>
      <c r="B1266" s="248"/>
      <c r="H1266" s="194"/>
      <c r="P1266" s="194"/>
      <c r="S1266" s="194"/>
      <c r="T1266" s="194"/>
      <c r="U1266" s="194"/>
      <c r="V1266" s="194"/>
      <c r="W1266" s="196"/>
      <c r="X1266" s="248"/>
      <c r="Y1266" s="194"/>
    </row>
    <row r="1267" spans="1:25" ht="15">
      <c r="A1267" s="194"/>
      <c r="B1267" s="248"/>
      <c r="H1267" s="194"/>
      <c r="P1267" s="194"/>
      <c r="S1267" s="194"/>
      <c r="T1267" s="194"/>
      <c r="U1267" s="194"/>
      <c r="V1267" s="194"/>
      <c r="W1267" s="196"/>
      <c r="X1267" s="248"/>
      <c r="Y1267" s="194"/>
    </row>
    <row r="1268" spans="1:25" ht="15">
      <c r="A1268" s="194"/>
      <c r="B1268" s="248"/>
      <c r="H1268" s="194"/>
      <c r="P1268" s="194"/>
      <c r="S1268" s="194"/>
      <c r="T1268" s="194"/>
      <c r="U1268" s="194"/>
      <c r="V1268" s="194"/>
      <c r="W1268" s="196"/>
      <c r="X1268" s="248"/>
      <c r="Y1268" s="194"/>
    </row>
    <row r="1269" spans="1:25" ht="15">
      <c r="A1269" s="194"/>
      <c r="B1269" s="248"/>
      <c r="H1269" s="194"/>
      <c r="P1269" s="194"/>
      <c r="S1269" s="194"/>
      <c r="T1269" s="194"/>
      <c r="U1269" s="194"/>
      <c r="V1269" s="194"/>
      <c r="W1269" s="196"/>
      <c r="X1269" s="248"/>
      <c r="Y1269" s="194"/>
    </row>
    <row r="1270" spans="1:25" ht="15">
      <c r="A1270" s="194"/>
      <c r="B1270" s="248"/>
      <c r="H1270" s="194"/>
      <c r="P1270" s="194"/>
      <c r="S1270" s="194"/>
      <c r="T1270" s="194"/>
      <c r="U1270" s="194"/>
      <c r="V1270" s="194"/>
      <c r="W1270" s="196"/>
      <c r="X1270" s="248"/>
      <c r="Y1270" s="194"/>
    </row>
    <row r="1271" spans="1:25" ht="15">
      <c r="A1271" s="194"/>
      <c r="B1271" s="248"/>
      <c r="H1271" s="194"/>
      <c r="P1271" s="194"/>
      <c r="S1271" s="194"/>
      <c r="T1271" s="194"/>
      <c r="U1271" s="194"/>
      <c r="V1271" s="194"/>
      <c r="W1271" s="196"/>
      <c r="X1271" s="248"/>
      <c r="Y1271" s="194"/>
    </row>
    <row r="1272" spans="1:25" ht="15">
      <c r="A1272" s="194"/>
      <c r="B1272" s="248"/>
      <c r="H1272" s="194"/>
      <c r="P1272" s="194"/>
      <c r="S1272" s="194"/>
      <c r="T1272" s="194"/>
      <c r="U1272" s="194"/>
      <c r="V1272" s="194"/>
      <c r="W1272" s="196"/>
      <c r="X1272" s="248"/>
      <c r="Y1272" s="194"/>
    </row>
    <row r="1273" spans="1:25" ht="15">
      <c r="A1273" s="194"/>
      <c r="B1273" s="248"/>
      <c r="H1273" s="194"/>
      <c r="P1273" s="194"/>
      <c r="S1273" s="194"/>
      <c r="T1273" s="194"/>
      <c r="U1273" s="194"/>
      <c r="V1273" s="194"/>
      <c r="W1273" s="196"/>
      <c r="X1273" s="248"/>
      <c r="Y1273" s="194"/>
    </row>
    <row r="1274" spans="1:25" ht="15">
      <c r="A1274" s="194"/>
      <c r="B1274" s="248"/>
      <c r="H1274" s="194"/>
      <c r="P1274" s="194"/>
      <c r="S1274" s="194"/>
      <c r="T1274" s="194"/>
      <c r="U1274" s="194"/>
      <c r="V1274" s="194"/>
      <c r="W1274" s="196"/>
      <c r="X1274" s="248"/>
      <c r="Y1274" s="194"/>
    </row>
    <row r="1275" spans="1:25" ht="15">
      <c r="A1275" s="194"/>
      <c r="B1275" s="248"/>
      <c r="H1275" s="194"/>
      <c r="P1275" s="194"/>
      <c r="S1275" s="194"/>
      <c r="T1275" s="194"/>
      <c r="U1275" s="194"/>
      <c r="V1275" s="194"/>
      <c r="W1275" s="196"/>
      <c r="X1275" s="248"/>
      <c r="Y1275" s="194"/>
    </row>
    <row r="1276" spans="1:25" ht="15">
      <c r="A1276" s="194"/>
      <c r="B1276" s="248"/>
      <c r="H1276" s="194"/>
      <c r="P1276" s="194"/>
      <c r="S1276" s="194"/>
      <c r="T1276" s="194"/>
      <c r="U1276" s="194"/>
      <c r="V1276" s="194"/>
      <c r="W1276" s="196"/>
      <c r="X1276" s="248"/>
      <c r="Y1276" s="194"/>
    </row>
    <row r="1277" spans="1:25" ht="15">
      <c r="A1277" s="194"/>
      <c r="B1277" s="248"/>
      <c r="H1277" s="194"/>
      <c r="P1277" s="194"/>
      <c r="S1277" s="194"/>
      <c r="T1277" s="194"/>
      <c r="U1277" s="194"/>
      <c r="V1277" s="194"/>
      <c r="W1277" s="196"/>
      <c r="X1277" s="248"/>
      <c r="Y1277" s="194"/>
    </row>
    <row r="1278" spans="1:25" ht="15">
      <c r="A1278" s="194"/>
      <c r="B1278" s="248"/>
      <c r="H1278" s="194"/>
      <c r="P1278" s="194"/>
      <c r="S1278" s="194"/>
      <c r="T1278" s="194"/>
      <c r="U1278" s="194"/>
      <c r="V1278" s="194"/>
      <c r="W1278" s="196"/>
      <c r="X1278" s="248"/>
      <c r="Y1278" s="194"/>
    </row>
    <row r="1279" spans="1:25" ht="15">
      <c r="A1279" s="194"/>
      <c r="B1279" s="248"/>
      <c r="H1279" s="194"/>
      <c r="P1279" s="194"/>
      <c r="S1279" s="194"/>
      <c r="T1279" s="194"/>
      <c r="U1279" s="194"/>
      <c r="V1279" s="194"/>
      <c r="W1279" s="196"/>
      <c r="X1279" s="248"/>
      <c r="Y1279" s="194"/>
    </row>
    <row r="1280" spans="1:25" ht="15">
      <c r="A1280" s="194"/>
      <c r="B1280" s="248"/>
      <c r="H1280" s="194"/>
      <c r="P1280" s="194"/>
      <c r="S1280" s="194"/>
      <c r="T1280" s="194"/>
      <c r="U1280" s="194"/>
      <c r="V1280" s="194"/>
      <c r="W1280" s="196"/>
      <c r="X1280" s="248"/>
      <c r="Y1280" s="194"/>
    </row>
    <row r="1281" spans="1:25" ht="15">
      <c r="A1281" s="194"/>
      <c r="B1281" s="248"/>
      <c r="H1281" s="194"/>
      <c r="P1281" s="194"/>
      <c r="S1281" s="194"/>
      <c r="T1281" s="194"/>
      <c r="U1281" s="194"/>
      <c r="V1281" s="194"/>
      <c r="W1281" s="196"/>
      <c r="X1281" s="248"/>
      <c r="Y1281" s="194"/>
    </row>
    <row r="1282" spans="1:25" ht="15">
      <c r="A1282" s="194"/>
      <c r="B1282" s="248"/>
      <c r="H1282" s="194"/>
      <c r="P1282" s="194"/>
      <c r="S1282" s="194"/>
      <c r="T1282" s="194"/>
      <c r="U1282" s="194"/>
      <c r="V1282" s="194"/>
      <c r="W1282" s="196"/>
      <c r="X1282" s="248"/>
      <c r="Y1282" s="194"/>
    </row>
    <row r="1283" spans="1:25" ht="15">
      <c r="A1283" s="194"/>
      <c r="B1283" s="248"/>
      <c r="H1283" s="194"/>
      <c r="P1283" s="194"/>
      <c r="S1283" s="194"/>
      <c r="T1283" s="194"/>
      <c r="U1283" s="194"/>
      <c r="V1283" s="194"/>
      <c r="W1283" s="196"/>
      <c r="X1283" s="248"/>
      <c r="Y1283" s="194"/>
    </row>
    <row r="1284" spans="1:25" ht="15">
      <c r="A1284" s="194"/>
      <c r="B1284" s="248"/>
      <c r="H1284" s="194"/>
      <c r="P1284" s="194"/>
      <c r="S1284" s="194"/>
      <c r="T1284" s="194"/>
      <c r="U1284" s="194"/>
      <c r="V1284" s="194"/>
      <c r="W1284" s="196"/>
      <c r="X1284" s="248"/>
      <c r="Y1284" s="194"/>
    </row>
    <row r="1285" spans="1:25" ht="15">
      <c r="A1285" s="194"/>
      <c r="B1285" s="248"/>
      <c r="H1285" s="194"/>
      <c r="P1285" s="194"/>
      <c r="S1285" s="194"/>
      <c r="T1285" s="194"/>
      <c r="U1285" s="194"/>
      <c r="V1285" s="194"/>
      <c r="W1285" s="196"/>
      <c r="X1285" s="248"/>
      <c r="Y1285" s="194"/>
    </row>
    <row r="1286" spans="1:25" ht="15">
      <c r="A1286" s="194"/>
      <c r="B1286" s="248"/>
      <c r="H1286" s="194"/>
      <c r="P1286" s="194"/>
      <c r="S1286" s="194"/>
      <c r="T1286" s="194"/>
      <c r="U1286" s="194"/>
      <c r="V1286" s="194"/>
      <c r="W1286" s="196"/>
      <c r="X1286" s="248"/>
      <c r="Y1286" s="194"/>
    </row>
    <row r="1287" spans="1:25" ht="15">
      <c r="A1287" s="194"/>
      <c r="B1287" s="248"/>
      <c r="H1287" s="194"/>
      <c r="P1287" s="194"/>
      <c r="S1287" s="194"/>
      <c r="T1287" s="194"/>
      <c r="U1287" s="194"/>
      <c r="V1287" s="194"/>
      <c r="W1287" s="196"/>
      <c r="X1287" s="248"/>
      <c r="Y1287" s="194"/>
    </row>
    <row r="1288" spans="1:25" ht="15">
      <c r="A1288" s="194"/>
      <c r="B1288" s="248"/>
      <c r="H1288" s="194"/>
      <c r="P1288" s="194"/>
      <c r="S1288" s="194"/>
      <c r="T1288" s="194"/>
      <c r="U1288" s="194"/>
      <c r="V1288" s="194"/>
      <c r="W1288" s="196"/>
      <c r="X1288" s="248"/>
      <c r="Y1288" s="194"/>
    </row>
    <row r="1289" spans="1:25" ht="15">
      <c r="A1289" s="194"/>
      <c r="B1289" s="248"/>
      <c r="H1289" s="194"/>
      <c r="P1289" s="194"/>
      <c r="S1289" s="194"/>
      <c r="T1289" s="194"/>
      <c r="U1289" s="194"/>
      <c r="V1289" s="194"/>
      <c r="W1289" s="196"/>
      <c r="X1289" s="248"/>
      <c r="Y1289" s="194"/>
    </row>
    <row r="1290" spans="1:25" ht="15">
      <c r="A1290" s="194"/>
      <c r="B1290" s="248"/>
      <c r="H1290" s="194"/>
      <c r="P1290" s="194"/>
      <c r="S1290" s="194"/>
      <c r="T1290" s="194"/>
      <c r="U1290" s="194"/>
      <c r="V1290" s="194"/>
      <c r="W1290" s="196"/>
      <c r="X1290" s="248"/>
      <c r="Y1290" s="194"/>
    </row>
    <row r="1291" spans="1:25" ht="15">
      <c r="A1291" s="194"/>
      <c r="B1291" s="248"/>
      <c r="H1291" s="194"/>
      <c r="P1291" s="194"/>
      <c r="S1291" s="194"/>
      <c r="T1291" s="194"/>
      <c r="U1291" s="194"/>
      <c r="V1291" s="194"/>
      <c r="W1291" s="196"/>
      <c r="X1291" s="248"/>
      <c r="Y1291" s="194"/>
    </row>
    <row r="1292" spans="1:25" ht="15">
      <c r="A1292" s="194"/>
      <c r="B1292" s="248"/>
      <c r="H1292" s="194"/>
      <c r="P1292" s="194"/>
      <c r="S1292" s="194"/>
      <c r="T1292" s="194"/>
      <c r="U1292" s="194"/>
      <c r="V1292" s="194"/>
      <c r="W1292" s="196"/>
      <c r="X1292" s="248"/>
      <c r="Y1292" s="194"/>
    </row>
    <row r="1293" spans="1:25" ht="15">
      <c r="A1293" s="194"/>
      <c r="B1293" s="248"/>
      <c r="H1293" s="194"/>
      <c r="P1293" s="194"/>
      <c r="S1293" s="194"/>
      <c r="T1293" s="194"/>
      <c r="U1293" s="194"/>
      <c r="V1293" s="194"/>
      <c r="W1293" s="196"/>
      <c r="X1293" s="248"/>
      <c r="Y1293" s="194"/>
    </row>
    <row r="1294" spans="1:25" ht="15">
      <c r="A1294" s="194"/>
      <c r="B1294" s="248"/>
      <c r="H1294" s="194"/>
      <c r="P1294" s="194"/>
      <c r="S1294" s="194"/>
      <c r="T1294" s="194"/>
      <c r="U1294" s="194"/>
      <c r="V1294" s="194"/>
      <c r="W1294" s="196"/>
      <c r="X1294" s="248"/>
      <c r="Y1294" s="194"/>
    </row>
    <row r="1295" spans="1:25" ht="15">
      <c r="A1295" s="194"/>
      <c r="B1295" s="248"/>
      <c r="H1295" s="194"/>
      <c r="P1295" s="194"/>
      <c r="S1295" s="194"/>
      <c r="T1295" s="194"/>
      <c r="U1295" s="194"/>
      <c r="V1295" s="194"/>
      <c r="W1295" s="196"/>
      <c r="X1295" s="248"/>
      <c r="Y1295" s="194"/>
    </row>
    <row r="1296" spans="1:25" ht="15">
      <c r="A1296" s="194"/>
      <c r="B1296" s="248"/>
      <c r="H1296" s="194"/>
      <c r="P1296" s="194"/>
      <c r="S1296" s="194"/>
      <c r="T1296" s="194"/>
      <c r="U1296" s="194"/>
      <c r="V1296" s="194"/>
      <c r="W1296" s="196"/>
      <c r="X1296" s="248"/>
      <c r="Y1296" s="194"/>
    </row>
    <row r="1297" spans="1:25" ht="15">
      <c r="A1297" s="194"/>
      <c r="B1297" s="248"/>
      <c r="H1297" s="194"/>
      <c r="P1297" s="194"/>
      <c r="S1297" s="194"/>
      <c r="T1297" s="194"/>
      <c r="U1297" s="194"/>
      <c r="V1297" s="194"/>
      <c r="W1297" s="196"/>
      <c r="X1297" s="248"/>
      <c r="Y1297" s="194"/>
    </row>
    <row r="1298" spans="1:25" ht="15">
      <c r="A1298" s="194"/>
      <c r="B1298" s="248"/>
      <c r="H1298" s="194"/>
      <c r="P1298" s="194"/>
      <c r="S1298" s="194"/>
      <c r="T1298" s="194"/>
      <c r="U1298" s="194"/>
      <c r="V1298" s="194"/>
      <c r="W1298" s="196"/>
      <c r="X1298" s="248"/>
      <c r="Y1298" s="194"/>
    </row>
    <row r="1299" spans="1:25" ht="15">
      <c r="A1299" s="194"/>
      <c r="B1299" s="248"/>
      <c r="H1299" s="194"/>
      <c r="P1299" s="194"/>
      <c r="S1299" s="194"/>
      <c r="T1299" s="194"/>
      <c r="U1299" s="194"/>
      <c r="V1299" s="194"/>
      <c r="W1299" s="196"/>
      <c r="X1299" s="248"/>
      <c r="Y1299" s="194"/>
    </row>
    <row r="1300" spans="1:25" ht="15">
      <c r="A1300" s="194"/>
      <c r="B1300" s="248"/>
      <c r="H1300" s="194"/>
      <c r="P1300" s="194"/>
      <c r="S1300" s="194"/>
      <c r="T1300" s="194"/>
      <c r="U1300" s="194"/>
      <c r="V1300" s="194"/>
      <c r="W1300" s="196"/>
      <c r="X1300" s="248"/>
      <c r="Y1300" s="194"/>
    </row>
    <row r="1301" spans="1:25" ht="15">
      <c r="A1301" s="194"/>
      <c r="B1301" s="248"/>
      <c r="H1301" s="194"/>
      <c r="P1301" s="194"/>
      <c r="S1301" s="194"/>
      <c r="T1301" s="194"/>
      <c r="U1301" s="194"/>
      <c r="V1301" s="194"/>
      <c r="W1301" s="196"/>
      <c r="X1301" s="248"/>
      <c r="Y1301" s="194"/>
    </row>
    <row r="1302" spans="1:25" ht="15">
      <c r="A1302" s="194"/>
      <c r="B1302" s="248"/>
      <c r="H1302" s="194"/>
      <c r="P1302" s="194"/>
      <c r="S1302" s="194"/>
      <c r="T1302" s="194"/>
      <c r="U1302" s="194"/>
      <c r="V1302" s="194"/>
      <c r="W1302" s="196"/>
      <c r="X1302" s="248"/>
      <c r="Y1302" s="194"/>
    </row>
    <row r="1303" spans="1:25" ht="15">
      <c r="A1303" s="194"/>
      <c r="B1303" s="248"/>
      <c r="H1303" s="194"/>
      <c r="P1303" s="194"/>
      <c r="S1303" s="194"/>
      <c r="T1303" s="194"/>
      <c r="U1303" s="194"/>
      <c r="V1303" s="194"/>
      <c r="W1303" s="196"/>
      <c r="X1303" s="248"/>
      <c r="Y1303" s="194"/>
    </row>
    <row r="1304" spans="1:25" ht="15">
      <c r="A1304" s="194"/>
      <c r="B1304" s="248"/>
      <c r="H1304" s="194"/>
      <c r="P1304" s="194"/>
      <c r="S1304" s="194"/>
      <c r="T1304" s="194"/>
      <c r="U1304" s="194"/>
      <c r="V1304" s="194"/>
      <c r="W1304" s="196"/>
      <c r="X1304" s="248"/>
      <c r="Y1304" s="194"/>
    </row>
    <row r="1305" spans="1:25" ht="15">
      <c r="A1305" s="194"/>
      <c r="B1305" s="248"/>
      <c r="H1305" s="194"/>
      <c r="P1305" s="194"/>
      <c r="S1305" s="194"/>
      <c r="T1305" s="194"/>
      <c r="U1305" s="194"/>
      <c r="V1305" s="194"/>
      <c r="W1305" s="196"/>
      <c r="X1305" s="248"/>
      <c r="Y1305" s="194"/>
    </row>
    <row r="1306" spans="1:25" ht="15">
      <c r="A1306" s="194"/>
      <c r="B1306" s="248"/>
      <c r="H1306" s="194"/>
      <c r="P1306" s="194"/>
      <c r="S1306" s="194"/>
      <c r="T1306" s="194"/>
      <c r="U1306" s="194"/>
      <c r="V1306" s="194"/>
      <c r="W1306" s="196"/>
      <c r="X1306" s="248"/>
      <c r="Y1306" s="194"/>
    </row>
    <row r="1307" spans="1:25" ht="15">
      <c r="A1307" s="194"/>
      <c r="B1307" s="248"/>
      <c r="H1307" s="194"/>
      <c r="P1307" s="194"/>
      <c r="S1307" s="194"/>
      <c r="T1307" s="194"/>
      <c r="U1307" s="194"/>
      <c r="V1307" s="194"/>
      <c r="W1307" s="196"/>
      <c r="X1307" s="248"/>
      <c r="Y1307" s="194"/>
    </row>
    <row r="1308" spans="1:25" ht="15">
      <c r="A1308" s="194"/>
      <c r="B1308" s="248"/>
      <c r="H1308" s="194"/>
      <c r="P1308" s="194"/>
      <c r="S1308" s="194"/>
      <c r="T1308" s="194"/>
      <c r="U1308" s="194"/>
      <c r="V1308" s="194"/>
      <c r="W1308" s="196"/>
      <c r="X1308" s="248"/>
      <c r="Y1308" s="194"/>
    </row>
    <row r="1309" spans="1:25" ht="15">
      <c r="A1309" s="194"/>
      <c r="B1309" s="248"/>
      <c r="H1309" s="194"/>
      <c r="P1309" s="194"/>
      <c r="S1309" s="194"/>
      <c r="T1309" s="194"/>
      <c r="U1309" s="194"/>
      <c r="V1309" s="194"/>
      <c r="W1309" s="196"/>
      <c r="X1309" s="248"/>
      <c r="Y1309" s="194"/>
    </row>
    <row r="1310" spans="1:25" ht="15">
      <c r="A1310" s="194"/>
      <c r="B1310" s="248"/>
      <c r="H1310" s="194"/>
      <c r="P1310" s="194"/>
      <c r="S1310" s="194"/>
      <c r="T1310" s="194"/>
      <c r="U1310" s="194"/>
      <c r="V1310" s="194"/>
      <c r="W1310" s="196"/>
      <c r="X1310" s="248"/>
      <c r="Y1310" s="194"/>
    </row>
    <row r="1311" spans="1:25" ht="15">
      <c r="A1311" s="194"/>
      <c r="B1311" s="248"/>
      <c r="H1311" s="194"/>
      <c r="P1311" s="194"/>
      <c r="S1311" s="194"/>
      <c r="T1311" s="194"/>
      <c r="U1311" s="194"/>
      <c r="V1311" s="194"/>
      <c r="W1311" s="196"/>
      <c r="X1311" s="248"/>
      <c r="Y1311" s="194"/>
    </row>
    <row r="1312" spans="1:25" ht="15">
      <c r="A1312" s="194"/>
      <c r="B1312" s="248"/>
      <c r="H1312" s="194"/>
      <c r="P1312" s="194"/>
      <c r="S1312" s="194"/>
      <c r="T1312" s="194"/>
      <c r="U1312" s="194"/>
      <c r="V1312" s="194"/>
      <c r="W1312" s="196"/>
      <c r="X1312" s="248"/>
      <c r="Y1312" s="194"/>
    </row>
    <row r="1313" spans="1:25" ht="15">
      <c r="A1313" s="194"/>
      <c r="B1313" s="248"/>
      <c r="H1313" s="194"/>
      <c r="P1313" s="194"/>
      <c r="S1313" s="194"/>
      <c r="T1313" s="194"/>
      <c r="U1313" s="194"/>
      <c r="V1313" s="194"/>
      <c r="W1313" s="196"/>
      <c r="X1313" s="248"/>
      <c r="Y1313" s="194"/>
    </row>
    <row r="1314" spans="1:25" ht="15">
      <c r="A1314" s="194"/>
      <c r="B1314" s="248"/>
      <c r="H1314" s="194"/>
      <c r="P1314" s="194"/>
      <c r="S1314" s="194"/>
      <c r="T1314" s="194"/>
      <c r="U1314" s="194"/>
      <c r="V1314" s="194"/>
      <c r="W1314" s="196"/>
      <c r="X1314" s="248"/>
      <c r="Y1314" s="194"/>
    </row>
    <row r="1315" spans="1:25" ht="15">
      <c r="A1315" s="194"/>
      <c r="B1315" s="248"/>
      <c r="H1315" s="194"/>
      <c r="P1315" s="194"/>
      <c r="S1315" s="194"/>
      <c r="T1315" s="194"/>
      <c r="U1315" s="194"/>
      <c r="V1315" s="194"/>
      <c r="W1315" s="196"/>
      <c r="X1315" s="248"/>
      <c r="Y1315" s="194"/>
    </row>
    <row r="1316" spans="1:25" ht="15">
      <c r="A1316" s="194"/>
      <c r="B1316" s="248"/>
      <c r="H1316" s="194"/>
      <c r="P1316" s="194"/>
      <c r="S1316" s="194"/>
      <c r="T1316" s="194"/>
      <c r="U1316" s="194"/>
      <c r="V1316" s="194"/>
      <c r="W1316" s="196"/>
      <c r="X1316" s="248"/>
      <c r="Y1316" s="194"/>
    </row>
    <row r="1317" spans="1:25" ht="15">
      <c r="A1317" s="194"/>
      <c r="B1317" s="248"/>
      <c r="H1317" s="194"/>
      <c r="P1317" s="194"/>
      <c r="S1317" s="194"/>
      <c r="T1317" s="194"/>
      <c r="U1317" s="194"/>
      <c r="V1317" s="194"/>
      <c r="W1317" s="196"/>
      <c r="X1317" s="248"/>
      <c r="Y1317" s="194"/>
    </row>
    <row r="1318" spans="1:25" ht="15">
      <c r="A1318" s="194"/>
      <c r="B1318" s="248"/>
      <c r="H1318" s="194"/>
      <c r="P1318" s="194"/>
      <c r="S1318" s="194"/>
      <c r="T1318" s="194"/>
      <c r="U1318" s="194"/>
      <c r="V1318" s="194"/>
      <c r="W1318" s="196"/>
      <c r="X1318" s="248"/>
      <c r="Y1318" s="194"/>
    </row>
    <row r="1319" spans="1:25" ht="15">
      <c r="A1319" s="194"/>
      <c r="B1319" s="248"/>
      <c r="H1319" s="194"/>
      <c r="P1319" s="194"/>
      <c r="S1319" s="194"/>
      <c r="T1319" s="194"/>
      <c r="U1319" s="194"/>
      <c r="V1319" s="194"/>
      <c r="W1319" s="196"/>
      <c r="X1319" s="248"/>
      <c r="Y1319" s="194"/>
    </row>
    <row r="1320" spans="1:25" ht="15">
      <c r="A1320" s="194"/>
      <c r="B1320" s="248"/>
      <c r="H1320" s="194"/>
      <c r="P1320" s="194"/>
      <c r="S1320" s="194"/>
      <c r="T1320" s="194"/>
      <c r="U1320" s="194"/>
      <c r="V1320" s="194"/>
      <c r="W1320" s="196"/>
      <c r="X1320" s="248"/>
      <c r="Y1320" s="194"/>
    </row>
    <row r="1321" spans="1:25" ht="15">
      <c r="A1321" s="194"/>
      <c r="B1321" s="248"/>
      <c r="H1321" s="194"/>
      <c r="P1321" s="194"/>
      <c r="S1321" s="194"/>
      <c r="T1321" s="194"/>
      <c r="U1321" s="194"/>
      <c r="V1321" s="194"/>
      <c r="W1321" s="196"/>
      <c r="X1321" s="248"/>
      <c r="Y1321" s="194"/>
    </row>
    <row r="1322" spans="1:25" ht="15">
      <c r="A1322" s="194"/>
      <c r="B1322" s="248"/>
      <c r="H1322" s="194"/>
      <c r="P1322" s="194"/>
      <c r="S1322" s="194"/>
      <c r="T1322" s="194"/>
      <c r="U1322" s="194"/>
      <c r="V1322" s="194"/>
      <c r="W1322" s="196"/>
      <c r="X1322" s="248"/>
      <c r="Y1322" s="194"/>
    </row>
    <row r="1323" spans="1:25" ht="15">
      <c r="A1323" s="194"/>
      <c r="B1323" s="248"/>
      <c r="H1323" s="194"/>
      <c r="P1323" s="194"/>
      <c r="S1323" s="194"/>
      <c r="T1323" s="194"/>
      <c r="U1323" s="194"/>
      <c r="V1323" s="194"/>
      <c r="W1323" s="196"/>
      <c r="X1323" s="248"/>
      <c r="Y1323" s="194"/>
    </row>
    <row r="1324" spans="1:25" ht="15">
      <c r="A1324" s="194"/>
      <c r="B1324" s="248"/>
      <c r="H1324" s="194"/>
      <c r="P1324" s="194"/>
      <c r="S1324" s="194"/>
      <c r="T1324" s="194"/>
      <c r="U1324" s="194"/>
      <c r="V1324" s="194"/>
      <c r="W1324" s="196"/>
      <c r="X1324" s="248"/>
      <c r="Y1324" s="194"/>
    </row>
    <row r="1325" spans="1:25" ht="15">
      <c r="A1325" s="194"/>
      <c r="B1325" s="248"/>
      <c r="H1325" s="194"/>
      <c r="P1325" s="194"/>
      <c r="S1325" s="194"/>
      <c r="T1325" s="194"/>
      <c r="U1325" s="194"/>
      <c r="V1325" s="194"/>
      <c r="W1325" s="196"/>
      <c r="X1325" s="248"/>
      <c r="Y1325" s="194"/>
    </row>
    <row r="1326" spans="1:25" ht="15">
      <c r="A1326" s="194"/>
      <c r="B1326" s="248"/>
      <c r="H1326" s="194"/>
      <c r="P1326" s="194"/>
      <c r="S1326" s="194"/>
      <c r="T1326" s="194"/>
      <c r="U1326" s="194"/>
      <c r="V1326" s="194"/>
      <c r="W1326" s="196"/>
      <c r="X1326" s="248"/>
      <c r="Y1326" s="194"/>
    </row>
    <row r="1327" spans="1:25" ht="15">
      <c r="A1327" s="194"/>
      <c r="B1327" s="248"/>
      <c r="H1327" s="194"/>
      <c r="P1327" s="194"/>
      <c r="S1327" s="194"/>
      <c r="T1327" s="194"/>
      <c r="U1327" s="194"/>
      <c r="V1327" s="194"/>
      <c r="W1327" s="196"/>
      <c r="X1327" s="248"/>
      <c r="Y1327" s="194"/>
    </row>
    <row r="1328" spans="1:25" ht="15">
      <c r="A1328" s="194"/>
      <c r="B1328" s="248"/>
      <c r="H1328" s="194"/>
      <c r="P1328" s="194"/>
      <c r="S1328" s="194"/>
      <c r="T1328" s="194"/>
      <c r="U1328" s="194"/>
      <c r="V1328" s="194"/>
      <c r="W1328" s="196"/>
      <c r="X1328" s="248"/>
      <c r="Y1328" s="194"/>
    </row>
    <row r="1329" spans="1:25" ht="15">
      <c r="A1329" s="194"/>
      <c r="B1329" s="248"/>
      <c r="H1329" s="194"/>
      <c r="P1329" s="194"/>
      <c r="S1329" s="194"/>
      <c r="T1329" s="194"/>
      <c r="U1329" s="194"/>
      <c r="V1329" s="194"/>
      <c r="W1329" s="196"/>
      <c r="X1329" s="248"/>
      <c r="Y1329" s="194"/>
    </row>
    <row r="1330" spans="1:25" ht="15">
      <c r="A1330" s="194"/>
      <c r="B1330" s="248"/>
      <c r="H1330" s="194"/>
      <c r="P1330" s="194"/>
      <c r="S1330" s="194"/>
      <c r="T1330" s="194"/>
      <c r="U1330" s="194"/>
      <c r="V1330" s="194"/>
      <c r="W1330" s="196"/>
      <c r="X1330" s="248"/>
      <c r="Y1330" s="194"/>
    </row>
    <row r="1331" spans="1:25" ht="15">
      <c r="A1331" s="194"/>
      <c r="B1331" s="248"/>
      <c r="H1331" s="194"/>
      <c r="P1331" s="194"/>
      <c r="S1331" s="194"/>
      <c r="T1331" s="194"/>
      <c r="U1331" s="194"/>
      <c r="V1331" s="194"/>
      <c r="W1331" s="196"/>
      <c r="X1331" s="248"/>
      <c r="Y1331" s="194"/>
    </row>
    <row r="1332" spans="1:25" ht="15">
      <c r="A1332" s="194"/>
      <c r="B1332" s="248"/>
      <c r="H1332" s="194"/>
      <c r="P1332" s="194"/>
      <c r="S1332" s="194"/>
      <c r="T1332" s="194"/>
      <c r="U1332" s="194"/>
      <c r="V1332" s="194"/>
      <c r="W1332" s="196"/>
      <c r="X1332" s="248"/>
      <c r="Y1332" s="194"/>
    </row>
    <row r="1333" spans="1:25" ht="15">
      <c r="A1333" s="194"/>
      <c r="B1333" s="248"/>
      <c r="H1333" s="194"/>
      <c r="P1333" s="194"/>
      <c r="S1333" s="194"/>
      <c r="T1333" s="194"/>
      <c r="U1333" s="194"/>
      <c r="V1333" s="194"/>
      <c r="W1333" s="196"/>
      <c r="X1333" s="248"/>
      <c r="Y1333" s="194"/>
    </row>
    <row r="1334" spans="1:25" ht="15">
      <c r="A1334" s="194"/>
      <c r="B1334" s="248"/>
      <c r="H1334" s="194"/>
      <c r="P1334" s="194"/>
      <c r="S1334" s="194"/>
      <c r="T1334" s="194"/>
      <c r="U1334" s="194"/>
      <c r="V1334" s="194"/>
      <c r="W1334" s="196"/>
      <c r="X1334" s="248"/>
      <c r="Y1334" s="194"/>
    </row>
    <row r="1335" spans="1:25" ht="15">
      <c r="A1335" s="194"/>
      <c r="B1335" s="248"/>
      <c r="H1335" s="194"/>
      <c r="P1335" s="194"/>
      <c r="S1335" s="194"/>
      <c r="T1335" s="194"/>
      <c r="U1335" s="194"/>
      <c r="V1335" s="194"/>
      <c r="W1335" s="196"/>
      <c r="X1335" s="248"/>
      <c r="Y1335" s="194"/>
    </row>
    <row r="1336" spans="1:25" ht="15">
      <c r="A1336" s="194"/>
      <c r="B1336" s="248"/>
      <c r="H1336" s="194"/>
      <c r="P1336" s="194"/>
      <c r="S1336" s="194"/>
      <c r="T1336" s="194"/>
      <c r="U1336" s="194"/>
      <c r="V1336" s="194"/>
      <c r="W1336" s="196"/>
      <c r="X1336" s="248"/>
      <c r="Y1336" s="194"/>
    </row>
    <row r="1337" spans="1:25" ht="15">
      <c r="A1337" s="194"/>
      <c r="B1337" s="248"/>
      <c r="H1337" s="194"/>
      <c r="P1337" s="194"/>
      <c r="S1337" s="194"/>
      <c r="T1337" s="194"/>
      <c r="U1337" s="194"/>
      <c r="V1337" s="194"/>
      <c r="W1337" s="196"/>
      <c r="X1337" s="248"/>
      <c r="Y1337" s="194"/>
    </row>
    <row r="1338" spans="1:25" ht="15">
      <c r="A1338" s="194"/>
      <c r="B1338" s="248"/>
      <c r="H1338" s="194"/>
      <c r="P1338" s="194"/>
      <c r="S1338" s="194"/>
      <c r="T1338" s="194"/>
      <c r="U1338" s="194"/>
      <c r="V1338" s="194"/>
      <c r="W1338" s="196"/>
      <c r="X1338" s="248"/>
      <c r="Y1338" s="194"/>
    </row>
    <row r="1339" spans="1:25" ht="15">
      <c r="A1339" s="194"/>
      <c r="B1339" s="248"/>
      <c r="H1339" s="194"/>
      <c r="P1339" s="194"/>
      <c r="S1339" s="194"/>
      <c r="T1339" s="194"/>
      <c r="U1339" s="194"/>
      <c r="V1339" s="194"/>
      <c r="W1339" s="196"/>
      <c r="X1339" s="248"/>
      <c r="Y1339" s="194"/>
    </row>
    <row r="1340" spans="1:25" ht="15">
      <c r="A1340" s="194"/>
      <c r="B1340" s="248"/>
      <c r="H1340" s="194"/>
      <c r="P1340" s="194"/>
      <c r="S1340" s="194"/>
      <c r="T1340" s="194"/>
      <c r="U1340" s="194"/>
      <c r="V1340" s="194"/>
      <c r="W1340" s="196"/>
      <c r="X1340" s="248"/>
      <c r="Y1340" s="194"/>
    </row>
    <row r="1341" spans="1:25" ht="15">
      <c r="A1341" s="194"/>
      <c r="B1341" s="248"/>
      <c r="H1341" s="194"/>
      <c r="P1341" s="194"/>
      <c r="S1341" s="194"/>
      <c r="T1341" s="194"/>
      <c r="U1341" s="194"/>
      <c r="V1341" s="194"/>
      <c r="W1341" s="196"/>
      <c r="X1341" s="248"/>
      <c r="Y1341" s="194"/>
    </row>
    <row r="1342" spans="1:25" ht="15">
      <c r="A1342" s="194"/>
      <c r="B1342" s="248"/>
      <c r="H1342" s="194"/>
      <c r="P1342" s="194"/>
      <c r="S1342" s="194"/>
      <c r="T1342" s="194"/>
      <c r="U1342" s="194"/>
      <c r="V1342" s="194"/>
      <c r="W1342" s="196"/>
      <c r="X1342" s="248"/>
      <c r="Y1342" s="194"/>
    </row>
    <row r="1343" spans="1:25" ht="15">
      <c r="A1343" s="194"/>
      <c r="B1343" s="248"/>
      <c r="H1343" s="194"/>
      <c r="P1343" s="194"/>
      <c r="S1343" s="194"/>
      <c r="T1343" s="194"/>
      <c r="U1343" s="194"/>
      <c r="V1343" s="194"/>
      <c r="W1343" s="196"/>
      <c r="X1343" s="248"/>
      <c r="Y1343" s="194"/>
    </row>
    <row r="1344" spans="1:25" ht="15">
      <c r="A1344" s="194"/>
      <c r="B1344" s="248"/>
      <c r="H1344" s="194"/>
      <c r="P1344" s="194"/>
      <c r="S1344" s="194"/>
      <c r="T1344" s="194"/>
      <c r="U1344" s="194"/>
      <c r="V1344" s="194"/>
      <c r="W1344" s="196"/>
      <c r="X1344" s="248"/>
      <c r="Y1344" s="194"/>
    </row>
    <row r="1345" spans="1:25" ht="15">
      <c r="A1345" s="194"/>
      <c r="B1345" s="248"/>
      <c r="H1345" s="194"/>
      <c r="P1345" s="194"/>
      <c r="S1345" s="194"/>
      <c r="T1345" s="194"/>
      <c r="U1345" s="194"/>
      <c r="V1345" s="194"/>
      <c r="W1345" s="196"/>
      <c r="X1345" s="248"/>
      <c r="Y1345" s="194"/>
    </row>
    <row r="1346" spans="1:25" ht="15">
      <c r="A1346" s="194"/>
      <c r="B1346" s="248"/>
      <c r="H1346" s="194"/>
      <c r="P1346" s="194"/>
      <c r="S1346" s="194"/>
      <c r="T1346" s="194"/>
      <c r="U1346" s="194"/>
      <c r="V1346" s="194"/>
      <c r="W1346" s="196"/>
      <c r="X1346" s="248"/>
      <c r="Y1346" s="194"/>
    </row>
    <row r="1347" spans="1:25" ht="15">
      <c r="A1347" s="194"/>
      <c r="B1347" s="248"/>
      <c r="H1347" s="194"/>
      <c r="P1347" s="194"/>
      <c r="S1347" s="194"/>
      <c r="T1347" s="194"/>
      <c r="U1347" s="194"/>
      <c r="V1347" s="194"/>
      <c r="W1347" s="196"/>
      <c r="X1347" s="248"/>
      <c r="Y1347" s="194"/>
    </row>
    <row r="1348" spans="1:25" ht="15">
      <c r="A1348" s="194"/>
      <c r="B1348" s="248"/>
      <c r="H1348" s="194"/>
      <c r="P1348" s="194"/>
      <c r="S1348" s="194"/>
      <c r="T1348" s="194"/>
      <c r="U1348" s="194"/>
      <c r="V1348" s="194"/>
      <c r="W1348" s="196"/>
      <c r="X1348" s="248"/>
      <c r="Y1348" s="194"/>
    </row>
    <row r="1349" spans="1:25" ht="15">
      <c r="A1349" s="194"/>
      <c r="B1349" s="248"/>
      <c r="H1349" s="194"/>
      <c r="P1349" s="194"/>
      <c r="S1349" s="194"/>
      <c r="T1349" s="194"/>
      <c r="U1349" s="194"/>
      <c r="V1349" s="194"/>
      <c r="W1349" s="196"/>
      <c r="X1349" s="248"/>
      <c r="Y1349" s="194"/>
    </row>
    <row r="1350" spans="1:25" ht="15">
      <c r="A1350" s="194"/>
      <c r="B1350" s="248"/>
      <c r="H1350" s="194"/>
      <c r="P1350" s="194"/>
      <c r="S1350" s="194"/>
      <c r="T1350" s="194"/>
      <c r="U1350" s="194"/>
      <c r="V1350" s="194"/>
      <c r="W1350" s="196"/>
      <c r="X1350" s="248"/>
      <c r="Y1350" s="194"/>
    </row>
    <row r="1351" spans="1:25" ht="15">
      <c r="A1351" s="194"/>
      <c r="B1351" s="248"/>
      <c r="H1351" s="194"/>
      <c r="P1351" s="194"/>
      <c r="S1351" s="194"/>
      <c r="T1351" s="194"/>
      <c r="U1351" s="194"/>
      <c r="V1351" s="194"/>
      <c r="W1351" s="196"/>
      <c r="X1351" s="248"/>
      <c r="Y1351" s="194"/>
    </row>
    <row r="1352" spans="1:25" ht="15">
      <c r="A1352" s="194"/>
      <c r="B1352" s="248"/>
      <c r="H1352" s="194"/>
      <c r="P1352" s="194"/>
      <c r="S1352" s="194"/>
      <c r="T1352" s="194"/>
      <c r="U1352" s="194"/>
      <c r="V1352" s="194"/>
      <c r="W1352" s="196"/>
      <c r="X1352" s="248"/>
      <c r="Y1352" s="194"/>
    </row>
    <row r="1353" spans="1:25" ht="15">
      <c r="A1353" s="194"/>
      <c r="B1353" s="248"/>
      <c r="H1353" s="194"/>
      <c r="P1353" s="194"/>
      <c r="S1353" s="194"/>
      <c r="T1353" s="194"/>
      <c r="U1353" s="194"/>
      <c r="V1353" s="194"/>
      <c r="W1353" s="196"/>
      <c r="X1353" s="248"/>
      <c r="Y1353" s="194"/>
    </row>
    <row r="1354" spans="1:25" ht="15">
      <c r="A1354" s="194"/>
      <c r="B1354" s="248"/>
      <c r="H1354" s="194"/>
      <c r="P1354" s="194"/>
      <c r="S1354" s="194"/>
      <c r="T1354" s="194"/>
      <c r="U1354" s="194"/>
      <c r="V1354" s="194"/>
      <c r="W1354" s="196"/>
      <c r="X1354" s="248"/>
      <c r="Y1354" s="194"/>
    </row>
    <row r="1355" spans="1:25" ht="15">
      <c r="A1355" s="194"/>
      <c r="B1355" s="248"/>
      <c r="H1355" s="194"/>
      <c r="P1355" s="194"/>
      <c r="S1355" s="194"/>
      <c r="T1355" s="194"/>
      <c r="U1355" s="194"/>
      <c r="V1355" s="194"/>
      <c r="W1355" s="196"/>
      <c r="X1355" s="248"/>
      <c r="Y1355" s="194"/>
    </row>
    <row r="1356" spans="1:25" ht="15">
      <c r="A1356" s="194"/>
      <c r="B1356" s="248"/>
      <c r="H1356" s="194"/>
      <c r="P1356" s="194"/>
      <c r="S1356" s="194"/>
      <c r="T1356" s="194"/>
      <c r="U1356" s="194"/>
      <c r="V1356" s="194"/>
      <c r="W1356" s="196"/>
      <c r="X1356" s="248"/>
      <c r="Y1356" s="194"/>
    </row>
    <row r="1357" spans="1:25" ht="15">
      <c r="A1357" s="194"/>
      <c r="B1357" s="248"/>
      <c r="H1357" s="194"/>
      <c r="P1357" s="194"/>
      <c r="S1357" s="194"/>
      <c r="T1357" s="194"/>
      <c r="U1357" s="194"/>
      <c r="V1357" s="194"/>
      <c r="W1357" s="196"/>
      <c r="X1357" s="248"/>
      <c r="Y1357" s="194"/>
    </row>
    <row r="1358" spans="1:25" ht="15">
      <c r="A1358" s="194"/>
      <c r="B1358" s="248"/>
      <c r="H1358" s="194"/>
      <c r="P1358" s="194"/>
      <c r="S1358" s="194"/>
      <c r="T1358" s="194"/>
      <c r="U1358" s="194"/>
      <c r="V1358" s="194"/>
      <c r="W1358" s="196"/>
      <c r="X1358" s="248"/>
      <c r="Y1358" s="194"/>
    </row>
    <row r="1359" spans="1:25" ht="15">
      <c r="A1359" s="194"/>
      <c r="B1359" s="248"/>
      <c r="H1359" s="194"/>
      <c r="P1359" s="194"/>
      <c r="S1359" s="194"/>
      <c r="T1359" s="194"/>
      <c r="U1359" s="194"/>
      <c r="V1359" s="194"/>
      <c r="W1359" s="196"/>
      <c r="X1359" s="248"/>
      <c r="Y1359" s="194"/>
    </row>
    <row r="1360" spans="1:25" ht="15">
      <c r="A1360" s="194"/>
      <c r="B1360" s="248"/>
      <c r="H1360" s="194"/>
      <c r="P1360" s="194"/>
      <c r="S1360" s="194"/>
      <c r="T1360" s="194"/>
      <c r="U1360" s="194"/>
      <c r="V1360" s="194"/>
      <c r="W1360" s="196"/>
      <c r="X1360" s="248"/>
      <c r="Y1360" s="194"/>
    </row>
    <row r="1361" spans="1:25" ht="15">
      <c r="A1361" s="194"/>
      <c r="B1361" s="248"/>
      <c r="H1361" s="194"/>
      <c r="P1361" s="194"/>
      <c r="S1361" s="194"/>
      <c r="T1361" s="194"/>
      <c r="U1361" s="194"/>
      <c r="V1361" s="194"/>
      <c r="W1361" s="196"/>
      <c r="X1361" s="248"/>
      <c r="Y1361" s="194"/>
    </row>
    <row r="1362" spans="1:25" ht="15">
      <c r="A1362" s="194"/>
      <c r="B1362" s="248"/>
      <c r="H1362" s="194"/>
      <c r="P1362" s="194"/>
      <c r="S1362" s="194"/>
      <c r="T1362" s="194"/>
      <c r="U1362" s="194"/>
      <c r="V1362" s="194"/>
      <c r="W1362" s="196"/>
      <c r="X1362" s="248"/>
      <c r="Y1362" s="194"/>
    </row>
    <row r="1363" spans="1:25" ht="15">
      <c r="A1363" s="194"/>
      <c r="B1363" s="248"/>
      <c r="H1363" s="194"/>
      <c r="P1363" s="194"/>
      <c r="S1363" s="194"/>
      <c r="T1363" s="194"/>
      <c r="U1363" s="194"/>
      <c r="V1363" s="194"/>
      <c r="W1363" s="196"/>
      <c r="X1363" s="248"/>
      <c r="Y1363" s="194"/>
    </row>
    <row r="1364" spans="1:25" ht="15">
      <c r="A1364" s="194"/>
      <c r="B1364" s="248"/>
      <c r="H1364" s="194"/>
      <c r="P1364" s="194"/>
      <c r="S1364" s="194"/>
      <c r="T1364" s="194"/>
      <c r="U1364" s="194"/>
      <c r="V1364" s="194"/>
      <c r="W1364" s="196"/>
      <c r="X1364" s="248"/>
      <c r="Y1364" s="194"/>
    </row>
    <row r="1365" spans="1:25" ht="15">
      <c r="A1365" s="194"/>
      <c r="B1365" s="248"/>
      <c r="H1365" s="194"/>
      <c r="P1365" s="194"/>
      <c r="S1365" s="194"/>
      <c r="T1365" s="194"/>
      <c r="U1365" s="194"/>
      <c r="V1365" s="194"/>
      <c r="W1365" s="196"/>
      <c r="X1365" s="248"/>
      <c r="Y1365" s="194"/>
    </row>
    <row r="1366" spans="1:25" ht="15">
      <c r="A1366" s="194"/>
      <c r="B1366" s="248"/>
      <c r="H1366" s="194"/>
      <c r="P1366" s="194"/>
      <c r="S1366" s="194"/>
      <c r="T1366" s="194"/>
      <c r="U1366" s="194"/>
      <c r="V1366" s="194"/>
      <c r="W1366" s="196"/>
      <c r="X1366" s="248"/>
      <c r="Y1366" s="194"/>
    </row>
    <row r="1367" spans="1:25" ht="15">
      <c r="A1367" s="194"/>
      <c r="B1367" s="248"/>
      <c r="H1367" s="194"/>
      <c r="P1367" s="194"/>
      <c r="S1367" s="194"/>
      <c r="T1367" s="194"/>
      <c r="U1367" s="194"/>
      <c r="V1367" s="194"/>
      <c r="W1367" s="196"/>
      <c r="X1367" s="248"/>
      <c r="Y1367" s="194"/>
    </row>
    <row r="1368" spans="1:25" ht="15">
      <c r="A1368" s="194"/>
      <c r="B1368" s="248"/>
      <c r="H1368" s="194"/>
      <c r="P1368" s="194"/>
      <c r="S1368" s="194"/>
      <c r="T1368" s="194"/>
      <c r="U1368" s="194"/>
      <c r="V1368" s="194"/>
      <c r="W1368" s="196"/>
      <c r="X1368" s="248"/>
      <c r="Y1368" s="194"/>
    </row>
    <row r="1369" spans="1:25" ht="15">
      <c r="A1369" s="194"/>
      <c r="B1369" s="248"/>
      <c r="H1369" s="194"/>
      <c r="P1369" s="194"/>
      <c r="S1369" s="194"/>
      <c r="T1369" s="194"/>
      <c r="U1369" s="194"/>
      <c r="V1369" s="194"/>
      <c r="W1369" s="196"/>
      <c r="X1369" s="248"/>
      <c r="Y1369" s="194"/>
    </row>
    <row r="1370" spans="1:25" ht="15">
      <c r="A1370" s="194"/>
      <c r="B1370" s="248"/>
      <c r="H1370" s="194"/>
      <c r="P1370" s="194"/>
      <c r="S1370" s="194"/>
      <c r="T1370" s="194"/>
      <c r="U1370" s="194"/>
      <c r="V1370" s="194"/>
      <c r="W1370" s="196"/>
      <c r="X1370" s="248"/>
      <c r="Y1370" s="194"/>
    </row>
    <row r="1371" spans="1:25" ht="15">
      <c r="A1371" s="194"/>
      <c r="B1371" s="248"/>
      <c r="H1371" s="194"/>
      <c r="P1371" s="194"/>
      <c r="S1371" s="194"/>
      <c r="T1371" s="194"/>
      <c r="U1371" s="194"/>
      <c r="V1371" s="194"/>
      <c r="W1371" s="196"/>
      <c r="X1371" s="248"/>
      <c r="Y1371" s="194"/>
    </row>
    <row r="1372" spans="1:25" ht="15">
      <c r="A1372" s="194"/>
      <c r="B1372" s="248"/>
      <c r="H1372" s="194"/>
      <c r="P1372" s="194"/>
      <c r="S1372" s="194"/>
      <c r="T1372" s="194"/>
      <c r="U1372" s="194"/>
      <c r="V1372" s="194"/>
      <c r="W1372" s="196"/>
      <c r="X1372" s="248"/>
      <c r="Y1372" s="194"/>
    </row>
    <row r="1373" spans="1:25" ht="15">
      <c r="A1373" s="194"/>
      <c r="B1373" s="248"/>
      <c r="H1373" s="194"/>
      <c r="P1373" s="194"/>
      <c r="S1373" s="194"/>
      <c r="T1373" s="194"/>
      <c r="U1373" s="194"/>
      <c r="V1373" s="194"/>
      <c r="W1373" s="196"/>
      <c r="X1373" s="248"/>
      <c r="Y1373" s="194"/>
    </row>
    <row r="1374" spans="1:25" ht="15">
      <c r="A1374" s="194"/>
      <c r="B1374" s="248"/>
      <c r="H1374" s="194"/>
      <c r="P1374" s="194"/>
      <c r="S1374" s="194"/>
      <c r="T1374" s="194"/>
      <c r="U1374" s="194"/>
      <c r="V1374" s="194"/>
      <c r="W1374" s="196"/>
      <c r="X1374" s="248"/>
      <c r="Y1374" s="194"/>
    </row>
    <row r="1375" spans="1:25" ht="15">
      <c r="A1375" s="194"/>
      <c r="B1375" s="248"/>
      <c r="H1375" s="194"/>
      <c r="P1375" s="194"/>
      <c r="S1375" s="194"/>
      <c r="T1375" s="194"/>
      <c r="U1375" s="194"/>
      <c r="V1375" s="194"/>
      <c r="W1375" s="196"/>
      <c r="X1375" s="248"/>
      <c r="Y1375" s="194"/>
    </row>
    <row r="1376" spans="1:25" ht="15">
      <c r="A1376" s="194"/>
      <c r="B1376" s="248"/>
      <c r="H1376" s="194"/>
      <c r="P1376" s="194"/>
      <c r="S1376" s="194"/>
      <c r="T1376" s="194"/>
      <c r="U1376" s="194"/>
      <c r="V1376" s="194"/>
      <c r="W1376" s="196"/>
      <c r="X1376" s="248"/>
      <c r="Y1376" s="194"/>
    </row>
    <row r="1377" spans="1:25" ht="15">
      <c r="A1377" s="194"/>
      <c r="B1377" s="248"/>
      <c r="H1377" s="194"/>
      <c r="P1377" s="194"/>
      <c r="S1377" s="194"/>
      <c r="T1377" s="194"/>
      <c r="U1377" s="194"/>
      <c r="V1377" s="194"/>
      <c r="W1377" s="196"/>
      <c r="X1377" s="248"/>
      <c r="Y1377" s="194"/>
    </row>
    <row r="1378" spans="1:25" ht="15">
      <c r="A1378" s="194"/>
      <c r="B1378" s="248"/>
      <c r="H1378" s="194"/>
      <c r="P1378" s="194"/>
      <c r="S1378" s="194"/>
      <c r="T1378" s="194"/>
      <c r="U1378" s="194"/>
      <c r="V1378" s="194"/>
      <c r="W1378" s="196"/>
      <c r="X1378" s="248"/>
      <c r="Y1378" s="194"/>
    </row>
    <row r="1379" spans="1:25" ht="15">
      <c r="A1379" s="194"/>
      <c r="B1379" s="248"/>
      <c r="H1379" s="194"/>
      <c r="P1379" s="194"/>
      <c r="S1379" s="194"/>
      <c r="T1379" s="194"/>
      <c r="U1379" s="194"/>
      <c r="V1379" s="194"/>
      <c r="W1379" s="196"/>
      <c r="X1379" s="248"/>
      <c r="Y1379" s="194"/>
    </row>
    <row r="1380" spans="1:25" ht="15">
      <c r="A1380" s="194"/>
      <c r="B1380" s="248"/>
      <c r="H1380" s="194"/>
      <c r="P1380" s="194"/>
      <c r="S1380" s="194"/>
      <c r="T1380" s="194"/>
      <c r="U1380" s="194"/>
      <c r="V1380" s="194"/>
      <c r="W1380" s="196"/>
      <c r="X1380" s="248"/>
      <c r="Y1380" s="194"/>
    </row>
    <row r="1381" spans="1:25" ht="15">
      <c r="A1381" s="194"/>
      <c r="B1381" s="248"/>
      <c r="H1381" s="194"/>
      <c r="P1381" s="194"/>
      <c r="S1381" s="194"/>
      <c r="T1381" s="194"/>
      <c r="U1381" s="194"/>
      <c r="V1381" s="194"/>
      <c r="W1381" s="196"/>
      <c r="X1381" s="248"/>
      <c r="Y1381" s="194"/>
    </row>
    <row r="1382" spans="1:25" ht="15">
      <c r="A1382" s="194"/>
      <c r="B1382" s="248"/>
      <c r="H1382" s="194"/>
      <c r="P1382" s="194"/>
      <c r="S1382" s="194"/>
      <c r="T1382" s="194"/>
      <c r="U1382" s="194"/>
      <c r="V1382" s="194"/>
      <c r="W1382" s="196"/>
      <c r="X1382" s="248"/>
      <c r="Y1382" s="194"/>
    </row>
    <row r="1383" spans="1:25" ht="15">
      <c r="A1383" s="194"/>
      <c r="B1383" s="248"/>
      <c r="H1383" s="194"/>
      <c r="P1383" s="194"/>
      <c r="S1383" s="194"/>
      <c r="T1383" s="194"/>
      <c r="U1383" s="194"/>
      <c r="V1383" s="194"/>
      <c r="W1383" s="196"/>
      <c r="X1383" s="248"/>
      <c r="Y1383" s="194"/>
    </row>
    <row r="1384" spans="1:25" ht="15">
      <c r="A1384" s="194"/>
      <c r="B1384" s="248"/>
      <c r="H1384" s="194"/>
      <c r="P1384" s="194"/>
      <c r="S1384" s="194"/>
      <c r="T1384" s="194"/>
      <c r="U1384" s="194"/>
      <c r="V1384" s="194"/>
      <c r="W1384" s="196"/>
      <c r="X1384" s="248"/>
      <c r="Y1384" s="194"/>
    </row>
    <row r="1385" spans="1:25" ht="15">
      <c r="A1385" s="194"/>
      <c r="B1385" s="248"/>
      <c r="H1385" s="194"/>
      <c r="P1385" s="194"/>
      <c r="S1385" s="194"/>
      <c r="T1385" s="194"/>
      <c r="U1385" s="194"/>
      <c r="V1385" s="194"/>
      <c r="W1385" s="196"/>
      <c r="X1385" s="248"/>
      <c r="Y1385" s="194"/>
    </row>
    <row r="1386" spans="1:25" ht="15">
      <c r="A1386" s="194"/>
      <c r="B1386" s="248"/>
      <c r="H1386" s="194"/>
      <c r="P1386" s="194"/>
      <c r="S1386" s="194"/>
      <c r="T1386" s="194"/>
      <c r="U1386" s="194"/>
      <c r="V1386" s="194"/>
      <c r="W1386" s="196"/>
      <c r="X1386" s="248"/>
      <c r="Y1386" s="194"/>
    </row>
    <row r="1387" spans="1:25" ht="15">
      <c r="A1387" s="194"/>
      <c r="B1387" s="248"/>
      <c r="H1387" s="194"/>
      <c r="P1387" s="194"/>
      <c r="S1387" s="194"/>
      <c r="T1387" s="194"/>
      <c r="U1387" s="194"/>
      <c r="V1387" s="194"/>
      <c r="W1387" s="196"/>
      <c r="X1387" s="248"/>
      <c r="Y1387" s="194"/>
    </row>
    <row r="1388" spans="1:25" ht="15">
      <c r="A1388" s="194"/>
      <c r="B1388" s="248"/>
      <c r="H1388" s="194"/>
      <c r="P1388" s="194"/>
      <c r="S1388" s="194"/>
      <c r="T1388" s="194"/>
      <c r="U1388" s="194"/>
      <c r="V1388" s="194"/>
      <c r="W1388" s="196"/>
      <c r="X1388" s="248"/>
      <c r="Y1388" s="194"/>
    </row>
    <row r="1389" spans="1:25" ht="15">
      <c r="A1389" s="194"/>
      <c r="B1389" s="248"/>
      <c r="H1389" s="194"/>
      <c r="P1389" s="194"/>
      <c r="S1389" s="194"/>
      <c r="T1389" s="194"/>
      <c r="U1389" s="194"/>
      <c r="V1389" s="194"/>
      <c r="W1389" s="196"/>
      <c r="X1389" s="248"/>
      <c r="Y1389" s="194"/>
    </row>
    <row r="1390" spans="1:25" ht="15">
      <c r="A1390" s="194"/>
      <c r="B1390" s="248"/>
      <c r="H1390" s="194"/>
      <c r="P1390" s="194"/>
      <c r="S1390" s="194"/>
      <c r="T1390" s="194"/>
      <c r="U1390" s="194"/>
      <c r="V1390" s="194"/>
      <c r="W1390" s="196"/>
      <c r="X1390" s="248"/>
      <c r="Y1390" s="194"/>
    </row>
    <row r="1391" spans="1:25" ht="15">
      <c r="A1391" s="194"/>
      <c r="B1391" s="248"/>
      <c r="H1391" s="194"/>
      <c r="P1391" s="194"/>
      <c r="S1391" s="194"/>
      <c r="T1391" s="194"/>
      <c r="U1391" s="194"/>
      <c r="V1391" s="194"/>
      <c r="W1391" s="196"/>
      <c r="X1391" s="248"/>
      <c r="Y1391" s="194"/>
    </row>
    <row r="1392" spans="1:25" ht="15">
      <c r="A1392" s="194"/>
      <c r="B1392" s="248"/>
      <c r="H1392" s="194"/>
      <c r="P1392" s="194"/>
      <c r="S1392" s="194"/>
      <c r="T1392" s="194"/>
      <c r="U1392" s="194"/>
      <c r="V1392" s="194"/>
      <c r="W1392" s="196"/>
      <c r="X1392" s="248"/>
      <c r="Y1392" s="194"/>
    </row>
    <row r="1393" spans="1:25" ht="15">
      <c r="A1393" s="194"/>
      <c r="B1393" s="248"/>
      <c r="H1393" s="194"/>
      <c r="P1393" s="194"/>
      <c r="S1393" s="194"/>
      <c r="T1393" s="194"/>
      <c r="U1393" s="194"/>
      <c r="V1393" s="194"/>
      <c r="W1393" s="196"/>
      <c r="X1393" s="248"/>
      <c r="Y1393" s="194"/>
    </row>
    <row r="1394" spans="1:25" ht="15">
      <c r="A1394" s="194"/>
      <c r="B1394" s="248"/>
      <c r="H1394" s="194"/>
      <c r="P1394" s="194"/>
      <c r="S1394" s="194"/>
      <c r="T1394" s="194"/>
      <c r="U1394" s="194"/>
      <c r="V1394" s="194"/>
      <c r="W1394" s="196"/>
      <c r="X1394" s="248"/>
      <c r="Y1394" s="194"/>
    </row>
    <row r="1395" spans="1:25" ht="15">
      <c r="A1395" s="194"/>
      <c r="B1395" s="248"/>
      <c r="H1395" s="194"/>
      <c r="P1395" s="194"/>
      <c r="S1395" s="194"/>
      <c r="T1395" s="194"/>
      <c r="U1395" s="194"/>
      <c r="V1395" s="194"/>
      <c r="W1395" s="196"/>
      <c r="X1395" s="248"/>
      <c r="Y1395" s="194"/>
    </row>
    <row r="1396" spans="1:25" ht="15">
      <c r="A1396" s="194"/>
      <c r="B1396" s="248"/>
      <c r="H1396" s="194"/>
      <c r="P1396" s="194"/>
      <c r="S1396" s="194"/>
      <c r="T1396" s="194"/>
      <c r="U1396" s="194"/>
      <c r="V1396" s="194"/>
      <c r="W1396" s="196"/>
      <c r="X1396" s="248"/>
      <c r="Y1396" s="194"/>
    </row>
    <row r="1397" spans="1:25" ht="15">
      <c r="A1397" s="194"/>
      <c r="B1397" s="248"/>
      <c r="H1397" s="194"/>
      <c r="P1397" s="194"/>
      <c r="S1397" s="194"/>
      <c r="T1397" s="194"/>
      <c r="U1397" s="194"/>
      <c r="V1397" s="194"/>
      <c r="W1397" s="196"/>
      <c r="X1397" s="248"/>
      <c r="Y1397" s="194"/>
    </row>
    <row r="1398" spans="1:25" ht="15">
      <c r="A1398" s="194"/>
      <c r="B1398" s="248"/>
      <c r="H1398" s="194"/>
      <c r="P1398" s="194"/>
      <c r="S1398" s="194"/>
      <c r="T1398" s="194"/>
      <c r="U1398" s="194"/>
      <c r="V1398" s="194"/>
      <c r="W1398" s="196"/>
      <c r="X1398" s="248"/>
      <c r="Y1398" s="194"/>
    </row>
    <row r="1399" spans="1:25" ht="15">
      <c r="A1399" s="194"/>
      <c r="B1399" s="248"/>
      <c r="H1399" s="194"/>
      <c r="P1399" s="194"/>
      <c r="S1399" s="194"/>
      <c r="T1399" s="194"/>
      <c r="U1399" s="194"/>
      <c r="V1399" s="194"/>
      <c r="W1399" s="196"/>
      <c r="X1399" s="248"/>
      <c r="Y1399" s="194"/>
    </row>
    <row r="1400" spans="1:25" ht="15">
      <c r="A1400" s="194"/>
      <c r="B1400" s="248"/>
      <c r="H1400" s="194"/>
      <c r="P1400" s="194"/>
      <c r="S1400" s="194"/>
      <c r="T1400" s="194"/>
      <c r="U1400" s="194"/>
      <c r="V1400" s="194"/>
      <c r="W1400" s="196"/>
      <c r="X1400" s="248"/>
      <c r="Y1400" s="194"/>
    </row>
    <row r="1401" spans="1:25" ht="15">
      <c r="A1401" s="194"/>
      <c r="B1401" s="248"/>
      <c r="H1401" s="194"/>
      <c r="P1401" s="194"/>
      <c r="S1401" s="194"/>
      <c r="T1401" s="194"/>
      <c r="U1401" s="194"/>
      <c r="V1401" s="194"/>
      <c r="W1401" s="196"/>
      <c r="X1401" s="248"/>
      <c r="Y1401" s="194"/>
    </row>
  </sheetData>
  <sheetProtection/>
  <dataValidations count="3">
    <dataValidation allowBlank="1" sqref="T19:T34 A1:J8 L1:N8 K1:K6 K8 P1:S8 L40:L46 H43:J46 A40:G46 M40:IV50 AA1:AA2 S18:S34 O6 O1:O4 A47:A50 U1:Z8 L51:IV51 C47:E50 A35:J35 U52:AU65536 A51:J51 AA4:AA8 AB1:AU8 J40:J42 A9:E12 L9:IV12 G9:J12 A13:IV17 L35:IV35 X18:IV34 T18:U18 O18:Q34 A18:M34 W18 A52:S65536"/>
    <dataValidation operator="lessThanOrEqual" allowBlank="1" prompt="Ввод штрафных баллов (отрицательное значение).&#10;Вычитается из суммы TM и AI." error="Значение должно быть отрицательным." sqref="T52:T65536 T1:T8"/>
    <dataValidation type="whole" allowBlank="1" sqref="AA3">
      <formula1>3</formula1>
      <formula2>7</formula2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&amp;LПроизвольная программа, , результаты&amp;R&amp;P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4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1"/>
  <cols>
    <col min="1" max="1" width="6.00390625" style="192" customWidth="1"/>
    <col min="2" max="2" width="5.375" style="193" customWidth="1"/>
    <col min="3" max="3" width="10.50390625" style="194" customWidth="1"/>
    <col min="4" max="7" width="5.625" style="194" customWidth="1"/>
    <col min="8" max="8" width="5.625" style="195" customWidth="1"/>
    <col min="9" max="15" width="5.625" style="194" customWidth="1"/>
    <col min="16" max="16" width="5.625" style="195" customWidth="1"/>
    <col min="17" max="17" width="5.625" style="194" customWidth="1"/>
    <col min="18" max="18" width="3.625" style="194" hidden="1" customWidth="1"/>
    <col min="19" max="21" width="12.00390625" style="240" customWidth="1"/>
    <col min="22" max="22" width="12.00390625" style="241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8.625" style="192" hidden="1" customWidth="1"/>
    <col min="28" max="28" width="0" style="192" hidden="1" customWidth="1"/>
    <col min="29" max="31" width="0" style="194" hidden="1" customWidth="1"/>
    <col min="32" max="32" width="9.125" style="194" customWidth="1"/>
    <col min="33" max="16384" width="9.125" style="194" customWidth="1"/>
  </cols>
  <sheetData>
    <row r="1" spans="1:28" s="129" customFormat="1" ht="15" hidden="1" outlineLevel="1">
      <c r="A1" s="127"/>
      <c r="Q1" s="130"/>
      <c r="R1" s="131"/>
      <c r="S1" s="132"/>
      <c r="T1" s="137"/>
      <c r="U1" s="137"/>
      <c r="V1" s="236"/>
      <c r="W1" s="133"/>
      <c r="X1" s="134"/>
      <c r="Y1" s="134"/>
      <c r="Z1" s="134"/>
      <c r="AA1" s="134"/>
      <c r="AB1" s="134"/>
    </row>
    <row r="2" spans="1:28" s="129" customFormat="1" ht="15" hidden="1" outlineLevel="1">
      <c r="A2" s="135"/>
      <c r="B2" s="136" t="s">
        <v>33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Q2" s="130"/>
      <c r="R2" s="131"/>
      <c r="S2" s="257"/>
      <c r="T2" s="257" t="e">
        <f>IF(TECH_PART,INDEX(TECH_SCORE!RES50,MATCH(Y2,TECH_SCORE!ID,0)),"")</f>
        <v>#N/A</v>
      </c>
      <c r="U2" s="257">
        <f>IF(FREE_PART,INDEX(FREE_SCORE!RES50,MATCH(Y2,FREE_SCORE!ID,0)),"")</f>
      </c>
      <c r="V2" s="259" t="e">
        <f>SUM(S2:U2)</f>
        <v>#N/A</v>
      </c>
      <c r="W2" s="133" t="e">
        <f>V2</f>
        <v>#N/A</v>
      </c>
      <c r="X2" s="134"/>
      <c r="Y2" s="134"/>
      <c r="Z2" s="134"/>
      <c r="AA2" s="134"/>
      <c r="AB2" s="134"/>
    </row>
    <row r="3" spans="1:28" s="129" customFormat="1" ht="15" hidden="1" outlineLevel="1">
      <c r="A3" s="127"/>
      <c r="Q3" s="130"/>
      <c r="R3" s="131"/>
      <c r="S3" s="132"/>
      <c r="T3" s="137"/>
      <c r="U3" s="137"/>
      <c r="V3" s="236"/>
      <c r="W3" s="133"/>
      <c r="X3" s="134"/>
      <c r="Y3" s="134"/>
      <c r="Z3" s="134"/>
      <c r="AA3" s="134"/>
      <c r="AB3" s="134"/>
    </row>
    <row r="4" spans="1:28" s="129" customFormat="1" ht="15" hidden="1" outlineLevel="1">
      <c r="A4" s="127"/>
      <c r="Q4" s="130"/>
      <c r="R4" s="131"/>
      <c r="S4" s="132"/>
      <c r="T4" s="137"/>
      <c r="U4" s="137"/>
      <c r="V4" s="236"/>
      <c r="W4" s="133"/>
      <c r="X4" s="134"/>
      <c r="Y4" s="134"/>
      <c r="Z4" s="134"/>
      <c r="AA4" s="134"/>
      <c r="AB4" s="134"/>
    </row>
    <row r="5" spans="1:28" s="139" customFormat="1" ht="17.25" collapsed="1">
      <c r="A5" s="138"/>
      <c r="B5" s="151" t="str">
        <f>IF(OR(FIGS_PART,AND(TECH_PART,SETUP!__sum_tr__)),"",JUDGESLIST_01)</f>
        <v>FREE ROUTINE</v>
      </c>
      <c r="K5" s="151"/>
      <c r="N5" s="138"/>
      <c r="S5" s="151"/>
      <c r="V5" s="151"/>
      <c r="W5" s="141"/>
      <c r="X5" s="138"/>
      <c r="Y5" s="138"/>
      <c r="Z5" s="138"/>
      <c r="AA5" s="138"/>
      <c r="AB5" s="138"/>
    </row>
    <row r="6" spans="1:28" s="139" customFormat="1" ht="17.25">
      <c r="A6" s="138"/>
      <c r="B6" s="271" t="str">
        <f>FREE_SL!B6</f>
        <v>TEAM</v>
      </c>
      <c r="C6" s="142"/>
      <c r="D6" s="142"/>
      <c r="E6" s="142"/>
      <c r="F6" s="142"/>
      <c r="G6" s="142"/>
      <c r="H6" s="143"/>
      <c r="I6" s="144"/>
      <c r="J6" s="144"/>
      <c r="K6" s="271"/>
      <c r="L6" s="144"/>
      <c r="M6" s="144"/>
      <c r="N6" s="138"/>
      <c r="S6" s="151"/>
      <c r="V6" s="151"/>
      <c r="W6" s="141"/>
      <c r="X6" s="138"/>
      <c r="Y6" s="138"/>
      <c r="Z6" s="138"/>
      <c r="AA6" s="138"/>
      <c r="AB6" s="138"/>
    </row>
    <row r="7" spans="1:28" s="139" customFormat="1" ht="17.25">
      <c r="A7" s="138"/>
      <c r="B7" s="151" t="str">
        <f>IF(OR(FIGS_PART,AND(TECH_PART,SETUP!__sum_tr__)),"TOTAL RESULT","RESULTS")</f>
        <v>RESULTS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>
        <f>DATE_TIME_01</f>
        <v>0</v>
      </c>
      <c r="S7" s="151"/>
      <c r="V7" s="151"/>
      <c r="W7" s="141"/>
      <c r="X7" s="138"/>
      <c r="Y7" s="138"/>
      <c r="Z7" s="138"/>
      <c r="AA7" s="138"/>
      <c r="AB7" s="138"/>
    </row>
    <row r="8" spans="1:28" s="139" customFormat="1" ht="17.25">
      <c r="A8" s="138"/>
      <c r="B8" s="146"/>
      <c r="N8" s="147"/>
      <c r="S8" s="151"/>
      <c r="V8" s="151"/>
      <c r="W8" s="141"/>
      <c r="X8" s="138"/>
      <c r="Y8" s="138"/>
      <c r="Z8" s="138"/>
      <c r="AA8" s="138"/>
      <c r="AB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 t="str">
        <f>SETUP!$AI$6</f>
        <v>Муравская С.Ф.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28" s="139" customFormat="1" ht="15" hidden="1" outlineLevel="1">
      <c r="A13" s="138"/>
      <c r="B13" s="155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V13" s="151"/>
      <c r="W13" s="141"/>
      <c r="X13" s="138"/>
      <c r="Y13" s="138"/>
      <c r="Z13" s="138"/>
      <c r="AA13" s="138"/>
      <c r="AB13" s="138"/>
    </row>
    <row r="14" spans="1:28" s="139" customFormat="1" ht="15" hidden="1" outlineLevel="1">
      <c r="A14" s="138"/>
      <c r="B14" s="220"/>
      <c r="C14" s="144"/>
      <c r="D14" s="142"/>
      <c r="E14" s="147"/>
      <c r="G14" s="150"/>
      <c r="H14" s="143"/>
      <c r="K14" s="219"/>
      <c r="L14" s="144"/>
      <c r="M14" s="143"/>
      <c r="N14" s="143"/>
      <c r="O14" s="143"/>
      <c r="S14" s="151"/>
      <c r="V14" s="151"/>
      <c r="W14" s="141"/>
      <c r="X14" s="138"/>
      <c r="Y14" s="138"/>
      <c r="Z14" s="138"/>
      <c r="AA14" s="138"/>
      <c r="AB14" s="138"/>
    </row>
    <row r="15" spans="1:28" s="153" customFormat="1" ht="15" hidden="1" outlineLevel="1">
      <c r="A15" s="150"/>
      <c r="B15" s="155"/>
      <c r="C15" s="144"/>
      <c r="D15" s="144"/>
      <c r="E15" s="144"/>
      <c r="F15" s="143"/>
      <c r="G15" s="139"/>
      <c r="H15" s="139"/>
      <c r="I15" s="139"/>
      <c r="J15" s="143"/>
      <c r="K15" s="143"/>
      <c r="L15" s="144"/>
      <c r="M15" s="144"/>
      <c r="N15" s="144"/>
      <c r="O15" s="139"/>
      <c r="P15" s="139"/>
      <c r="S15" s="159"/>
      <c r="T15" s="159"/>
      <c r="U15" s="159"/>
      <c r="V15" s="154"/>
      <c r="W15" s="158"/>
      <c r="X15" s="122"/>
      <c r="Y15" s="122"/>
      <c r="Z15" s="122"/>
      <c r="AA15" s="122"/>
      <c r="AB15" s="122"/>
    </row>
    <row r="16" spans="1:28" s="153" customFormat="1" ht="15" hidden="1" outlineLevel="1">
      <c r="A16" s="150"/>
      <c r="B16" s="155"/>
      <c r="C16" s="145"/>
      <c r="D16" s="145"/>
      <c r="E16" s="145"/>
      <c r="F16" s="143"/>
      <c r="G16" s="139"/>
      <c r="H16" s="139"/>
      <c r="I16" s="139"/>
      <c r="J16" s="143"/>
      <c r="K16" s="143"/>
      <c r="L16" s="143"/>
      <c r="M16" s="143"/>
      <c r="N16" s="143"/>
      <c r="O16" s="139"/>
      <c r="P16" s="139"/>
      <c r="S16" s="159"/>
      <c r="T16" s="159"/>
      <c r="U16" s="159"/>
      <c r="V16" s="154"/>
      <c r="W16" s="158"/>
      <c r="X16" s="122"/>
      <c r="Y16" s="122"/>
      <c r="Z16" s="122"/>
      <c r="AA16" s="122"/>
      <c r="AB16" s="122"/>
    </row>
    <row r="17" spans="1:28" s="153" customFormat="1" ht="15" hidden="1" outlineLevel="1">
      <c r="A17" s="150"/>
      <c r="B17" s="155"/>
      <c r="C17" s="145"/>
      <c r="D17" s="145"/>
      <c r="E17" s="145"/>
      <c r="F17" s="143"/>
      <c r="G17" s="139"/>
      <c r="H17" s="139"/>
      <c r="I17" s="139"/>
      <c r="J17" s="143"/>
      <c r="K17" s="143"/>
      <c r="L17" s="143"/>
      <c r="M17" s="143"/>
      <c r="N17" s="143"/>
      <c r="O17" s="139"/>
      <c r="P17" s="139"/>
      <c r="S17" s="159"/>
      <c r="T17" s="159"/>
      <c r="U17" s="159"/>
      <c r="V17" s="154"/>
      <c r="W17" s="158"/>
      <c r="X17" s="122"/>
      <c r="Y17" s="122"/>
      <c r="Z17" s="122"/>
      <c r="AA17" s="122"/>
      <c r="AB17" s="122"/>
    </row>
    <row r="18" spans="1:28" s="153" customFormat="1" ht="15" hidden="1" outlineLevel="1">
      <c r="A18" s="150"/>
      <c r="B18" s="155"/>
      <c r="C18" s="145"/>
      <c r="D18" s="145"/>
      <c r="E18" s="145"/>
      <c r="F18" s="143"/>
      <c r="G18" s="139"/>
      <c r="H18" s="139"/>
      <c r="I18" s="139"/>
      <c r="J18" s="143"/>
      <c r="K18" s="143"/>
      <c r="L18" s="143"/>
      <c r="M18" s="143"/>
      <c r="N18" s="143"/>
      <c r="O18" s="139"/>
      <c r="P18" s="139"/>
      <c r="S18" s="159"/>
      <c r="T18" s="159"/>
      <c r="U18" s="159"/>
      <c r="V18" s="154"/>
      <c r="W18" s="158"/>
      <c r="X18" s="122"/>
      <c r="Y18" s="122"/>
      <c r="Z18" s="122"/>
      <c r="AA18" s="122"/>
      <c r="AB18" s="122"/>
    </row>
    <row r="19" spans="1:28" s="153" customFormat="1" ht="15" hidden="1" outlineLevel="1">
      <c r="A19" s="150"/>
      <c r="B19" s="155"/>
      <c r="C19" s="145"/>
      <c r="D19" s="145"/>
      <c r="E19" s="145"/>
      <c r="F19" s="143"/>
      <c r="G19" s="139"/>
      <c r="H19" s="139"/>
      <c r="I19" s="139"/>
      <c r="J19" s="143"/>
      <c r="K19" s="143"/>
      <c r="L19" s="143"/>
      <c r="M19" s="143"/>
      <c r="N19" s="143"/>
      <c r="O19" s="139"/>
      <c r="P19" s="159"/>
      <c r="S19" s="159"/>
      <c r="T19" s="159"/>
      <c r="U19" s="159"/>
      <c r="V19" s="154"/>
      <c r="W19" s="158"/>
      <c r="X19" s="122"/>
      <c r="Y19" s="122"/>
      <c r="Z19" s="122"/>
      <c r="AA19" s="122"/>
      <c r="AB19" s="122"/>
    </row>
    <row r="20" spans="1:28" s="153" customFormat="1" ht="15" hidden="1" outlineLevel="1">
      <c r="A20" s="150"/>
      <c r="B20" s="160"/>
      <c r="H20" s="159"/>
      <c r="J20" s="143"/>
      <c r="P20" s="159"/>
      <c r="S20" s="159"/>
      <c r="T20" s="159"/>
      <c r="U20" s="159"/>
      <c r="V20" s="154"/>
      <c r="W20" s="158"/>
      <c r="X20" s="122"/>
      <c r="Y20" s="122"/>
      <c r="Z20" s="122"/>
      <c r="AA20" s="122"/>
      <c r="AB20" s="122"/>
    </row>
    <row r="21" spans="1:28" s="153" customFormat="1" ht="15" hidden="1" outlineLevel="1">
      <c r="A21" s="150"/>
      <c r="B21" s="160"/>
      <c r="H21" s="159"/>
      <c r="J21" s="143"/>
      <c r="P21" s="159"/>
      <c r="S21" s="159"/>
      <c r="T21" s="159"/>
      <c r="U21" s="159"/>
      <c r="V21" s="154"/>
      <c r="W21" s="158"/>
      <c r="X21" s="122"/>
      <c r="Y21" s="122"/>
      <c r="Z21" s="122"/>
      <c r="AA21" s="122"/>
      <c r="AB21" s="122"/>
    </row>
    <row r="22" spans="1:28" s="153" customFormat="1" ht="15" hidden="1" outlineLevel="1">
      <c r="A22" s="150"/>
      <c r="B22" s="160"/>
      <c r="H22" s="159"/>
      <c r="P22" s="159"/>
      <c r="S22" s="159"/>
      <c r="T22" s="159"/>
      <c r="U22" s="159"/>
      <c r="V22" s="154"/>
      <c r="W22" s="158"/>
      <c r="X22" s="122"/>
      <c r="Y22" s="122"/>
      <c r="Z22" s="122"/>
      <c r="AA22" s="122"/>
      <c r="AB22" s="122"/>
    </row>
    <row r="23" spans="1:28" s="153" customFormat="1" ht="15" hidden="1" outlineLevel="1">
      <c r="A23" s="150"/>
      <c r="B23" s="160"/>
      <c r="H23" s="159"/>
      <c r="P23" s="159"/>
      <c r="S23" s="159"/>
      <c r="T23" s="159"/>
      <c r="U23" s="159"/>
      <c r="V23" s="154"/>
      <c r="W23" s="158"/>
      <c r="X23" s="122"/>
      <c r="Y23" s="122"/>
      <c r="Z23" s="122"/>
      <c r="AA23" s="122"/>
      <c r="AB23" s="122"/>
    </row>
    <row r="24" spans="1:28" s="153" customFormat="1" ht="15" hidden="1" outlineLevel="1">
      <c r="A24" s="122"/>
      <c r="B24" s="160"/>
      <c r="H24" s="159"/>
      <c r="P24" s="159"/>
      <c r="S24" s="159"/>
      <c r="T24" s="159"/>
      <c r="U24" s="159"/>
      <c r="V24" s="154"/>
      <c r="W24" s="158"/>
      <c r="X24" s="122"/>
      <c r="Y24" s="122"/>
      <c r="Z24" s="122"/>
      <c r="AA24" s="122"/>
      <c r="AB24" s="122"/>
    </row>
    <row r="25" spans="1:28" s="153" customFormat="1" ht="15" hidden="1" outlineLevel="1">
      <c r="A25" s="161"/>
      <c r="B25" s="162"/>
      <c r="C25" s="163"/>
      <c r="D25" s="163"/>
      <c r="E25" s="163"/>
      <c r="F25" s="163"/>
      <c r="G25" s="163"/>
      <c r="H25" s="164"/>
      <c r="I25" s="163"/>
      <c r="J25" s="163"/>
      <c r="K25" s="163"/>
      <c r="L25" s="163"/>
      <c r="P25" s="159"/>
      <c r="S25" s="159"/>
      <c r="T25" s="159"/>
      <c r="U25" s="159"/>
      <c r="V25" s="154"/>
      <c r="W25" s="158"/>
      <c r="X25" s="122"/>
      <c r="Y25" s="122"/>
      <c r="Z25" s="122"/>
      <c r="AA25" s="122"/>
      <c r="AB25" s="122"/>
    </row>
    <row r="26" spans="1:28" s="153" customFormat="1" ht="15" hidden="1" outlineLevel="1">
      <c r="A26" s="122"/>
      <c r="B26" s="160"/>
      <c r="H26" s="159"/>
      <c r="P26" s="159"/>
      <c r="S26" s="159"/>
      <c r="T26" s="159"/>
      <c r="U26" s="159"/>
      <c r="V26" s="154"/>
      <c r="W26" s="158"/>
      <c r="X26" s="122"/>
      <c r="Y26" s="122"/>
      <c r="Z26" s="122"/>
      <c r="AA26" s="122"/>
      <c r="AB26" s="122"/>
    </row>
    <row r="27" spans="1:28" s="153" customFormat="1" ht="15" hidden="1" outlineLevel="1">
      <c r="A27" s="122"/>
      <c r="B27" s="160"/>
      <c r="H27" s="159"/>
      <c r="P27" s="159"/>
      <c r="S27" s="159"/>
      <c r="T27" s="159"/>
      <c r="U27" s="159"/>
      <c r="V27" s="154"/>
      <c r="W27" s="158"/>
      <c r="X27" s="122"/>
      <c r="Y27" s="122"/>
      <c r="Z27" s="122"/>
      <c r="AA27" s="122"/>
      <c r="AB27" s="122"/>
    </row>
    <row r="28" spans="1:28" s="153" customFormat="1" ht="15" hidden="1" outlineLevel="1">
      <c r="A28" s="122"/>
      <c r="B28" s="160"/>
      <c r="H28" s="159"/>
      <c r="P28" s="159"/>
      <c r="S28" s="159"/>
      <c r="T28" s="159"/>
      <c r="U28" s="159"/>
      <c r="V28" s="154"/>
      <c r="W28" s="158"/>
      <c r="X28" s="122"/>
      <c r="Y28" s="122"/>
      <c r="Z28" s="122"/>
      <c r="AA28" s="122"/>
      <c r="AB28" s="122"/>
    </row>
    <row r="29" spans="1:28" s="153" customFormat="1" ht="15" hidden="1" outlineLevel="1">
      <c r="A29" s="122"/>
      <c r="B29" s="160"/>
      <c r="H29" s="159"/>
      <c r="P29" s="159"/>
      <c r="S29" s="159"/>
      <c r="T29" s="159"/>
      <c r="U29" s="159"/>
      <c r="V29" s="154"/>
      <c r="W29" s="158"/>
      <c r="X29" s="122"/>
      <c r="Y29" s="122"/>
      <c r="Z29" s="122"/>
      <c r="AA29" s="122"/>
      <c r="AB29" s="122"/>
    </row>
    <row r="30" spans="1:28" s="153" customFormat="1" ht="15" hidden="1" outlineLevel="1">
      <c r="A30" s="122"/>
      <c r="B30" s="160"/>
      <c r="H30" s="159"/>
      <c r="P30" s="159"/>
      <c r="S30" s="159"/>
      <c r="T30" s="159"/>
      <c r="U30" s="159"/>
      <c r="V30" s="154"/>
      <c r="W30" s="158"/>
      <c r="X30" s="122"/>
      <c r="Y30" s="122"/>
      <c r="Z30" s="122"/>
      <c r="AA30" s="122"/>
      <c r="AB30" s="122"/>
    </row>
    <row r="31" spans="1:28" s="153" customFormat="1" ht="15" hidden="1" outlineLevel="1">
      <c r="A31" s="122"/>
      <c r="B31" s="160"/>
      <c r="H31" s="159"/>
      <c r="P31" s="159"/>
      <c r="S31" s="159"/>
      <c r="T31" s="159"/>
      <c r="U31" s="159"/>
      <c r="V31" s="154"/>
      <c r="W31" s="158"/>
      <c r="X31" s="122"/>
      <c r="Y31" s="122"/>
      <c r="Z31" s="122"/>
      <c r="AA31" s="122"/>
      <c r="AB31" s="122"/>
    </row>
    <row r="32" spans="1:28" s="153" customFormat="1" ht="15" hidden="1" outlineLevel="1">
      <c r="A32" s="122"/>
      <c r="B32" s="160"/>
      <c r="H32" s="159"/>
      <c r="P32" s="159"/>
      <c r="S32" s="159"/>
      <c r="T32" s="159"/>
      <c r="U32" s="159"/>
      <c r="V32" s="154"/>
      <c r="W32" s="158"/>
      <c r="X32" s="122"/>
      <c r="Y32" s="122"/>
      <c r="Z32" s="122"/>
      <c r="AA32" s="122"/>
      <c r="AB32" s="122"/>
    </row>
    <row r="33" spans="1:28" s="153" customFormat="1" ht="15" hidden="1" outlineLevel="1">
      <c r="A33" s="122"/>
      <c r="B33" s="160"/>
      <c r="H33" s="159"/>
      <c r="P33" s="159"/>
      <c r="S33" s="159"/>
      <c r="T33" s="159"/>
      <c r="U33" s="159"/>
      <c r="V33" s="154"/>
      <c r="W33" s="158"/>
      <c r="X33" s="122"/>
      <c r="Y33" s="122"/>
      <c r="Z33" s="122"/>
      <c r="AA33" s="122"/>
      <c r="AB33" s="122"/>
    </row>
    <row r="34" spans="1:28" s="153" customFormat="1" ht="15" hidden="1" outlineLevel="1">
      <c r="A34" s="122"/>
      <c r="B34" s="160"/>
      <c r="H34" s="159"/>
      <c r="P34" s="159"/>
      <c r="S34" s="159"/>
      <c r="T34" s="159"/>
      <c r="U34" s="159"/>
      <c r="V34" s="154"/>
      <c r="W34" s="158"/>
      <c r="X34" s="122"/>
      <c r="Y34" s="122"/>
      <c r="Z34" s="122"/>
      <c r="AA34" s="122"/>
      <c r="AB34" s="122"/>
    </row>
    <row r="35" spans="1:28" s="153" customFormat="1" ht="15" hidden="1" outlineLevel="1">
      <c r="A35" s="122"/>
      <c r="B35" s="160"/>
      <c r="H35" s="159"/>
      <c r="P35" s="159"/>
      <c r="S35" s="159"/>
      <c r="T35" s="159"/>
      <c r="U35" s="159"/>
      <c r="V35" s="154"/>
      <c r="W35" s="158"/>
      <c r="X35" s="122"/>
      <c r="Y35" s="122"/>
      <c r="Z35" s="122"/>
      <c r="AA35" s="122"/>
      <c r="AB35" s="122"/>
    </row>
    <row r="36" spans="1:28" s="153" customFormat="1" ht="15" hidden="1" outlineLevel="1">
      <c r="A36" s="122"/>
      <c r="B36" s="160"/>
      <c r="H36" s="159"/>
      <c r="P36" s="159"/>
      <c r="S36" s="159"/>
      <c r="T36" s="159"/>
      <c r="U36" s="159"/>
      <c r="V36" s="154"/>
      <c r="W36" s="158"/>
      <c r="X36" s="122"/>
      <c r="Y36" s="122"/>
      <c r="Z36" s="122"/>
      <c r="AA36" s="122"/>
      <c r="AB36" s="122"/>
    </row>
    <row r="37" spans="1:28" s="153" customFormat="1" ht="15" hidden="1" outlineLevel="1">
      <c r="A37" s="122"/>
      <c r="B37" s="160"/>
      <c r="H37" s="159"/>
      <c r="P37" s="159"/>
      <c r="S37" s="159"/>
      <c r="T37" s="159"/>
      <c r="U37" s="159"/>
      <c r="V37" s="154"/>
      <c r="W37" s="158"/>
      <c r="X37" s="122"/>
      <c r="Y37" s="122"/>
      <c r="Z37" s="122"/>
      <c r="AA37" s="122"/>
      <c r="AB37" s="122"/>
    </row>
    <row r="38" spans="1:28" s="153" customFormat="1" ht="15" hidden="1" outlineLevel="1">
      <c r="A38" s="122"/>
      <c r="B38" s="160"/>
      <c r="H38" s="159"/>
      <c r="P38" s="159"/>
      <c r="S38" s="159"/>
      <c r="T38" s="159"/>
      <c r="U38" s="159"/>
      <c r="V38" s="154"/>
      <c r="W38" s="158"/>
      <c r="X38" s="122"/>
      <c r="Y38" s="122"/>
      <c r="Z38" s="122"/>
      <c r="AA38" s="122"/>
      <c r="AB38" s="122"/>
    </row>
    <row r="39" spans="1:28" s="153" customFormat="1" ht="15" hidden="1" outlineLevel="1">
      <c r="A39" s="122"/>
      <c r="B39" s="160"/>
      <c r="H39" s="159"/>
      <c r="P39" s="159"/>
      <c r="S39" s="159"/>
      <c r="T39" s="159"/>
      <c r="U39" s="159"/>
      <c r="V39" s="154"/>
      <c r="W39" s="158"/>
      <c r="X39" s="122"/>
      <c r="Y39" s="122"/>
      <c r="Z39" s="122"/>
      <c r="AA39" s="122"/>
      <c r="AB39" s="122"/>
    </row>
    <row r="40" spans="1:28" s="153" customFormat="1" ht="15" hidden="1" outlineLevel="1">
      <c r="A40" s="122"/>
      <c r="B40" s="160"/>
      <c r="H40" s="159"/>
      <c r="P40" s="159"/>
      <c r="S40" s="159"/>
      <c r="T40" s="159"/>
      <c r="U40" s="159"/>
      <c r="V40" s="154"/>
      <c r="W40" s="158"/>
      <c r="X40" s="122"/>
      <c r="Y40" s="122"/>
      <c r="Z40" s="122"/>
      <c r="AA40" s="122"/>
      <c r="AB40" s="122"/>
    </row>
    <row r="41" spans="1:28" s="153" customFormat="1" ht="15" hidden="1" outlineLevel="1">
      <c r="A41" s="122"/>
      <c r="B41" s="160"/>
      <c r="H41" s="159"/>
      <c r="P41" s="159"/>
      <c r="S41" s="159"/>
      <c r="T41" s="159"/>
      <c r="U41" s="159"/>
      <c r="V41" s="154"/>
      <c r="W41" s="158"/>
      <c r="X41" s="122"/>
      <c r="Y41" s="122"/>
      <c r="Z41" s="122"/>
      <c r="AA41" s="122"/>
      <c r="AB41" s="122"/>
    </row>
    <row r="42" spans="1:28" s="153" customFormat="1" ht="15" hidden="1" outlineLevel="1">
      <c r="A42" s="122"/>
      <c r="B42" s="160"/>
      <c r="H42" s="159"/>
      <c r="P42" s="159"/>
      <c r="S42" s="159"/>
      <c r="T42" s="159"/>
      <c r="U42" s="159"/>
      <c r="V42" s="154"/>
      <c r="W42" s="158"/>
      <c r="X42" s="122"/>
      <c r="Y42" s="122"/>
      <c r="Z42" s="122"/>
      <c r="AA42" s="122"/>
      <c r="AB42" s="122"/>
    </row>
    <row r="43" spans="1:28" s="153" customFormat="1" ht="15" hidden="1" outlineLevel="1">
      <c r="A43" s="122"/>
      <c r="B43" s="160"/>
      <c r="H43" s="159"/>
      <c r="P43" s="159"/>
      <c r="S43" s="159"/>
      <c r="T43" s="159"/>
      <c r="U43" s="159"/>
      <c r="V43" s="154"/>
      <c r="W43" s="158"/>
      <c r="X43" s="122"/>
      <c r="Y43" s="122"/>
      <c r="Z43" s="122"/>
      <c r="AA43" s="122"/>
      <c r="AB43" s="122"/>
    </row>
    <row r="44" spans="1:28" s="153" customFormat="1" ht="15" hidden="1" outlineLevel="1">
      <c r="A44" s="122"/>
      <c r="B44" s="160"/>
      <c r="H44" s="159"/>
      <c r="P44" s="159"/>
      <c r="S44" s="159"/>
      <c r="T44" s="159"/>
      <c r="U44" s="159"/>
      <c r="V44" s="154"/>
      <c r="W44" s="158"/>
      <c r="X44" s="122"/>
      <c r="Y44" s="122"/>
      <c r="Z44" s="122"/>
      <c r="AA44" s="122"/>
      <c r="AB44" s="122"/>
    </row>
    <row r="45" spans="1:28" s="153" customFormat="1" ht="15" hidden="1" outlineLevel="1">
      <c r="A45" s="122"/>
      <c r="B45" s="160"/>
      <c r="H45" s="159"/>
      <c r="P45" s="159"/>
      <c r="S45" s="159"/>
      <c r="T45" s="159"/>
      <c r="U45" s="159"/>
      <c r="V45" s="154"/>
      <c r="W45" s="158"/>
      <c r="X45" s="122"/>
      <c r="Y45" s="122"/>
      <c r="Z45" s="122"/>
      <c r="AA45" s="122"/>
      <c r="AB45" s="122"/>
    </row>
    <row r="46" spans="1:28" s="153" customFormat="1" ht="15" hidden="1" outlineLevel="1">
      <c r="A46" s="122"/>
      <c r="B46" s="160"/>
      <c r="H46" s="159"/>
      <c r="P46" s="159"/>
      <c r="S46" s="159"/>
      <c r="T46" s="159"/>
      <c r="U46" s="159"/>
      <c r="V46" s="154"/>
      <c r="W46" s="158"/>
      <c r="X46" s="122"/>
      <c r="Y46" s="122"/>
      <c r="Z46" s="122"/>
      <c r="AA46" s="122"/>
      <c r="AB46" s="122"/>
    </row>
    <row r="47" spans="1:28" s="153" customFormat="1" ht="15" hidden="1" outlineLevel="1">
      <c r="A47" s="122"/>
      <c r="B47" s="160"/>
      <c r="H47" s="159"/>
      <c r="P47" s="159"/>
      <c r="S47" s="159"/>
      <c r="T47" s="159"/>
      <c r="U47" s="159"/>
      <c r="V47" s="154"/>
      <c r="W47" s="158"/>
      <c r="X47" s="122"/>
      <c r="Y47" s="122"/>
      <c r="Z47" s="122"/>
      <c r="AA47" s="122"/>
      <c r="AB47" s="122"/>
    </row>
    <row r="48" spans="1:28" s="153" customFormat="1" ht="15" hidden="1" outlineLevel="1">
      <c r="A48" s="122"/>
      <c r="B48" s="160"/>
      <c r="H48" s="159"/>
      <c r="P48" s="159"/>
      <c r="S48" s="159"/>
      <c r="T48" s="159"/>
      <c r="U48" s="159"/>
      <c r="V48" s="154"/>
      <c r="W48" s="158"/>
      <c r="X48" s="122"/>
      <c r="Y48" s="122"/>
      <c r="Z48" s="122"/>
      <c r="AA48" s="122"/>
      <c r="AB48" s="122"/>
    </row>
    <row r="49" spans="1:28" s="153" customFormat="1" ht="15" hidden="1" outlineLevel="1">
      <c r="A49" s="122"/>
      <c r="B49" s="160"/>
      <c r="H49" s="159"/>
      <c r="P49" s="159"/>
      <c r="S49" s="159"/>
      <c r="T49" s="159"/>
      <c r="U49" s="159"/>
      <c r="V49" s="154"/>
      <c r="W49" s="158"/>
      <c r="X49" s="122"/>
      <c r="Y49" s="122"/>
      <c r="Z49" s="122"/>
      <c r="AA49" s="122"/>
      <c r="AB49" s="122"/>
    </row>
    <row r="50" spans="1:28" s="153" customFormat="1" ht="15" hidden="1" outlineLevel="1">
      <c r="A50" s="122"/>
      <c r="B50" s="160"/>
      <c r="H50" s="159"/>
      <c r="P50" s="159"/>
      <c r="S50" s="159"/>
      <c r="T50" s="159"/>
      <c r="U50" s="159"/>
      <c r="V50" s="154"/>
      <c r="W50" s="158"/>
      <c r="X50" s="122"/>
      <c r="Y50" s="122"/>
      <c r="Z50" s="122"/>
      <c r="AA50" s="122"/>
      <c r="AB50" s="122"/>
    </row>
    <row r="51" spans="1:28" s="153" customFormat="1" ht="17.25" collapsed="1">
      <c r="A51" s="122"/>
      <c r="B51" s="160"/>
      <c r="H51" s="159"/>
      <c r="P51" s="159"/>
      <c r="S51" s="159"/>
      <c r="T51" s="159"/>
      <c r="U51" s="159"/>
      <c r="V51" s="154"/>
      <c r="W51" s="158"/>
      <c r="X51" s="122"/>
      <c r="Y51" s="122"/>
      <c r="Z51" s="122"/>
      <c r="AA51" s="122"/>
      <c r="AB51" s="122"/>
    </row>
    <row r="52" spans="1:28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7" t="s">
        <v>119</v>
      </c>
      <c r="T52" s="167" t="s">
        <v>120</v>
      </c>
      <c r="U52" s="167" t="s">
        <v>121</v>
      </c>
      <c r="V52" s="167" t="s">
        <v>122</v>
      </c>
      <c r="W52" s="168"/>
      <c r="X52" s="169"/>
      <c r="Y52" s="169"/>
      <c r="Z52" s="169"/>
      <c r="AA52" s="169"/>
      <c r="AB52" s="169"/>
    </row>
    <row r="53" spans="1:32" s="171" customFormat="1" ht="18" thickBot="1">
      <c r="A53" s="252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238">
        <f>FIGS_PART</f>
        <v>0</v>
      </c>
      <c r="T53" s="238">
        <f>IF(SETUP!__sum_tr__,TECH_PART,0)</f>
        <v>0</v>
      </c>
      <c r="U53" s="238">
        <f>FREE_PART</f>
        <v>0</v>
      </c>
      <c r="V53" s="238">
        <f>SUM(S53:U53)</f>
        <v>0</v>
      </c>
      <c r="W53" s="179" t="s">
        <v>14</v>
      </c>
      <c r="X53" s="180" t="s">
        <v>15</v>
      </c>
      <c r="Y53" s="180" t="s">
        <v>8</v>
      </c>
      <c r="Z53" s="169"/>
      <c r="AA53" s="169"/>
      <c r="AB53" s="169"/>
      <c r="AF53" s="176" t="s">
        <v>37</v>
      </c>
    </row>
    <row r="54" spans="1:28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8"/>
      <c r="T54" s="188"/>
      <c r="U54" s="188"/>
      <c r="V54" s="239"/>
      <c r="W54" s="190"/>
      <c r="X54" s="191"/>
      <c r="Y54" s="191"/>
      <c r="Z54" s="191"/>
      <c r="AA54" s="191"/>
      <c r="AB54" s="191"/>
    </row>
    <row r="69" ht="17.25"/>
  </sheetData>
  <sheetProtection/>
  <dataValidations count="1">
    <dataValidation allowBlank="1" sqref="A13:N65536 A1:J8 K1:K6 K8 O6 P1:IV65536 A9:E12 G9:J12 L1:N12 O1:O4 O9:O65536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&amp;LПроизвольная программа, , результаты&amp;R&amp;P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130"/>
  <sheetViews>
    <sheetView zoomScale="75" zoomScaleNormal="75" zoomScalePageLayoutView="0" workbookViewId="0" topLeftCell="A20">
      <selection activeCell="A5" sqref="A5"/>
    </sheetView>
  </sheetViews>
  <sheetFormatPr defaultColWidth="9.125" defaultRowHeight="12.75" outlineLevelRow="3"/>
  <cols>
    <col min="1" max="1" width="6.00390625" style="121" customWidth="1"/>
    <col min="2" max="2" width="5.375" style="235" customWidth="1"/>
    <col min="3" max="3" width="10.50390625" style="124" customWidth="1"/>
    <col min="4" max="7" width="5.625" style="124" customWidth="1"/>
    <col min="8" max="8" width="6.75390625" style="123" customWidth="1"/>
    <col min="9" max="15" width="5.625" style="124" customWidth="1"/>
    <col min="16" max="16" width="6.75390625" style="123" customWidth="1"/>
    <col min="17" max="22" width="6.625" style="124" customWidth="1"/>
    <col min="23" max="23" width="6.625" style="153" customWidth="1"/>
    <col min="24" max="25" width="9.125" style="122" hidden="1" customWidth="1"/>
    <col min="26" max="31" width="9.125" style="124" hidden="1" customWidth="1"/>
    <col min="32" max="16384" width="9.125" style="124" customWidth="1"/>
  </cols>
  <sheetData>
    <row r="1" spans="1:38" s="227" customFormat="1" ht="15" hidden="1" outlineLevel="1">
      <c r="A1" s="127"/>
      <c r="B1" s="226"/>
      <c r="Q1" s="139"/>
      <c r="R1" s="228"/>
      <c r="S1" s="151"/>
      <c r="T1" s="139"/>
      <c r="U1" s="139"/>
      <c r="V1" s="139"/>
      <c r="W1" s="139"/>
      <c r="X1" s="138"/>
      <c r="Y1" s="138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s="227" customFormat="1" ht="15" hidden="1" outlineLevel="1">
      <c r="A2" s="135"/>
      <c r="B2" s="136" t="s">
        <v>33</v>
      </c>
      <c r="Q2" s="139"/>
      <c r="R2" s="228"/>
      <c r="S2" s="151"/>
      <c r="T2" s="139"/>
      <c r="U2" s="139"/>
      <c r="V2" s="139"/>
      <c r="W2" s="139"/>
      <c r="X2" s="138"/>
      <c r="Y2" s="138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s="227" customFormat="1" ht="15" hidden="1" outlineLevel="1">
      <c r="A3" s="127"/>
      <c r="B3" s="226"/>
      <c r="Q3" s="139"/>
      <c r="R3" s="228"/>
      <c r="S3" s="151"/>
      <c r="T3" s="139"/>
      <c r="U3" s="139"/>
      <c r="V3" s="139"/>
      <c r="W3" s="139"/>
      <c r="X3" s="138"/>
      <c r="Y3" s="138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s="227" customFormat="1" ht="15" hidden="1" outlineLevel="1">
      <c r="A4" s="127"/>
      <c r="B4" s="226"/>
      <c r="Q4" s="139"/>
      <c r="R4" s="228"/>
      <c r="S4" s="151"/>
      <c r="T4" s="139"/>
      <c r="U4" s="139"/>
      <c r="V4" s="139"/>
      <c r="W4" s="139"/>
      <c r="X4" s="138"/>
      <c r="Y4" s="138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25" s="139" customFormat="1" ht="17.25" collapsed="1">
      <c r="A5" s="138"/>
      <c r="B5" s="151" t="str">
        <f>JUDGESLIST_02</f>
        <v>TECHNICAL ROUTINE</v>
      </c>
      <c r="K5" s="272"/>
      <c r="N5" s="138"/>
      <c r="S5" s="151"/>
      <c r="X5" s="138"/>
      <c r="Y5" s="138"/>
    </row>
    <row r="6" spans="1:25" s="139" customFormat="1" ht="17.25">
      <c r="A6" s="138"/>
      <c r="B6" s="270" t="str">
        <f>UPPER(EVENT_NAME)</f>
        <v>TEAM</v>
      </c>
      <c r="C6" s="142"/>
      <c r="D6" s="142"/>
      <c r="E6" s="142"/>
      <c r="F6" s="142"/>
      <c r="G6" s="142"/>
      <c r="H6" s="143"/>
      <c r="I6" s="144"/>
      <c r="J6" s="144"/>
      <c r="K6" s="270"/>
      <c r="L6" s="144"/>
      <c r="M6" s="144"/>
      <c r="N6" s="138"/>
      <c r="S6" s="151"/>
      <c r="X6" s="138"/>
      <c r="Y6" s="138"/>
    </row>
    <row r="7" spans="1:25" s="139" customFormat="1" ht="17.25">
      <c r="A7" s="138"/>
      <c r="B7" s="271" t="s">
        <v>158</v>
      </c>
      <c r="C7" s="142"/>
      <c r="E7" s="145"/>
      <c r="F7" s="142"/>
      <c r="G7" s="142"/>
      <c r="H7" s="143"/>
      <c r="I7" s="144"/>
      <c r="J7" s="144"/>
      <c r="K7" s="271"/>
      <c r="L7" s="144"/>
      <c r="M7" s="144"/>
      <c r="N7" s="138"/>
      <c r="P7" s="139" t="str">
        <f>DATE_TIME_02</f>
        <v>11.04.2019 11.00</v>
      </c>
      <c r="S7" s="151"/>
      <c r="X7" s="138"/>
      <c r="Y7" s="138"/>
    </row>
    <row r="8" spans="1:25" s="139" customFormat="1" ht="17.25">
      <c r="A8" s="138"/>
      <c r="B8" s="146"/>
      <c r="N8" s="147"/>
      <c r="S8" s="15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 t="str">
        <f>SETUP!$AM$13</f>
        <v>Сахарук Наталия</v>
      </c>
      <c r="C19" s="144"/>
      <c r="D19" s="144"/>
      <c r="E19" s="143">
        <f>SETUP!$AN$13</f>
        <v>0</v>
      </c>
      <c r="G19" s="150">
        <v>1</v>
      </c>
      <c r="H19" s="143" t="str">
        <f>SETUP!$AM$24</f>
        <v>Коблова Наталья</v>
      </c>
      <c r="J19" s="144"/>
      <c r="K19" s="144"/>
      <c r="L19" s="144"/>
      <c r="M19" s="143">
        <f>SETUP!$AN$24</f>
        <v>0</v>
      </c>
      <c r="O19" s="150">
        <v>1</v>
      </c>
      <c r="P19" s="143" t="str">
        <f>SETUP!$AM$35</f>
        <v>Матусевич Наталья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 t="str">
        <f>SETUP!$AM$14</f>
        <v>Белая Наталья</v>
      </c>
      <c r="C20" s="145"/>
      <c r="D20" s="145"/>
      <c r="E20" s="143">
        <f>SETUP!$AN$14</f>
        <v>0</v>
      </c>
      <c r="G20" s="150">
        <v>2</v>
      </c>
      <c r="H20" s="143" t="str">
        <f>SETUP!$AM$25</f>
        <v>Шишко Диана</v>
      </c>
      <c r="J20" s="145"/>
      <c r="K20" s="145"/>
      <c r="L20" s="145"/>
      <c r="M20" s="143">
        <f>SETUP!$AN$25</f>
        <v>0</v>
      </c>
      <c r="O20" s="150">
        <v>2</v>
      </c>
      <c r="P20" s="143" t="str">
        <f>SETUP!$AM$36</f>
        <v>Адамова Татьяна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 t="str">
        <f>SETUP!$AM$15</f>
        <v>Кудравец Виктория</v>
      </c>
      <c r="C21" s="145"/>
      <c r="D21" s="145"/>
      <c r="E21" s="143">
        <f>SETUP!$AN$15</f>
        <v>0</v>
      </c>
      <c r="G21" s="150">
        <v>3</v>
      </c>
      <c r="H21" s="143" t="str">
        <f>SETUP!$AM$26</f>
        <v>Шульгина Анна</v>
      </c>
      <c r="J21" s="145"/>
      <c r="K21" s="145"/>
      <c r="L21" s="145"/>
      <c r="M21" s="143">
        <f>SETUP!$AN$26</f>
        <v>0</v>
      </c>
      <c r="O21" s="150">
        <v>3</v>
      </c>
      <c r="P21" s="143" t="str">
        <f>SETUP!$AM$37</f>
        <v>Сахарук Диана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 t="str">
        <f>SETUP!$AM$16</f>
        <v>Бичун Александра</v>
      </c>
      <c r="C22" s="145"/>
      <c r="D22" s="145"/>
      <c r="E22" s="143">
        <f>SETUP!$AN$16</f>
        <v>0</v>
      </c>
      <c r="G22" s="150">
        <v>4</v>
      </c>
      <c r="H22" s="143" t="str">
        <f>SETUP!$AM$27</f>
        <v>Тарахович Анастасия</v>
      </c>
      <c r="J22" s="145"/>
      <c r="K22" s="145"/>
      <c r="L22" s="145"/>
      <c r="M22" s="143">
        <f>SETUP!$AN$27</f>
        <v>0</v>
      </c>
      <c r="O22" s="150">
        <v>4</v>
      </c>
      <c r="P22" s="143" t="str">
        <f>SETUP!$AM$38</f>
        <v>Богина Валентина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 t="str">
        <f>SETUP!$AM$17</f>
        <v>Гаврилик Эльмира</v>
      </c>
      <c r="C23" s="145"/>
      <c r="D23" s="145"/>
      <c r="E23" s="143">
        <f>SETUP!$AN$17</f>
        <v>0</v>
      </c>
      <c r="G23" s="150">
        <v>5</v>
      </c>
      <c r="H23" s="143" t="str">
        <f>SETUP!$AM$28</f>
        <v>Гурская Анастасия</v>
      </c>
      <c r="J23" s="145"/>
      <c r="K23" s="145"/>
      <c r="L23" s="145"/>
      <c r="M23" s="143">
        <f>SETUP!$AN$28</f>
        <v>0</v>
      </c>
      <c r="O23" s="150">
        <v>5</v>
      </c>
      <c r="P23" s="143" t="str">
        <f>SETUP!$AM$39</f>
        <v>Дармель Алена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9"/>
      <c r="U52" s="230"/>
      <c r="V52" s="230"/>
      <c r="W52" s="229"/>
      <c r="X52" s="231"/>
      <c r="Y52" s="231"/>
      <c r="Z52" s="229"/>
      <c r="AA52" s="229"/>
      <c r="AB52" s="229"/>
      <c r="AC52" s="229"/>
      <c r="AD52" s="229"/>
      <c r="AE52" s="229"/>
      <c r="AF52" s="229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157</v>
      </c>
      <c r="I53" s="175" t="s">
        <v>117</v>
      </c>
      <c r="J53" s="175"/>
      <c r="K53" s="175"/>
      <c r="L53" s="175"/>
      <c r="M53" s="175"/>
      <c r="N53" s="176"/>
      <c r="O53" s="325" t="s">
        <v>1</v>
      </c>
      <c r="P53" s="172" t="s">
        <v>157</v>
      </c>
      <c r="Q53" s="177"/>
      <c r="R53" s="176"/>
      <c r="S53" s="176"/>
      <c r="T53" s="177"/>
      <c r="U53" s="232"/>
      <c r="V53" s="232"/>
      <c r="W53" s="177"/>
      <c r="X53" s="233" t="s">
        <v>15</v>
      </c>
      <c r="Y53" s="233" t="s">
        <v>8</v>
      </c>
      <c r="Z53" s="177"/>
      <c r="AA53" s="177"/>
      <c r="AB53" s="177"/>
      <c r="AC53" s="177"/>
      <c r="AD53" s="177"/>
      <c r="AE53" s="177"/>
      <c r="AF53" s="109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19" customFormat="1" ht="18" thickTop="1">
      <c r="A54" s="111"/>
      <c r="B54" s="234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8"/>
      <c r="Y54" s="118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</row>
    <row r="55" spans="1:43" s="119" customFormat="1" ht="17.25" customHeight="1">
      <c r="A55" s="330"/>
      <c r="B55" s="112">
        <v>1</v>
      </c>
      <c r="C55" s="114" t="s">
        <v>153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117"/>
      <c r="U55" s="117"/>
      <c r="V55" s="118"/>
      <c r="W55" s="328"/>
      <c r="X55" s="326">
        <f>[1]!sn_val(B55)</f>
        <v>1</v>
      </c>
      <c r="Y55" s="118">
        <v>1</v>
      </c>
      <c r="AA55" s="120"/>
      <c r="AB55" s="11"/>
      <c r="AC55" s="120"/>
      <c r="AD55" s="118"/>
      <c r="AE55" s="118"/>
      <c r="AF55" s="121"/>
      <c r="AG55" s="11"/>
      <c r="AH55" s="67"/>
      <c r="AI55" s="67"/>
      <c r="AJ55" s="67"/>
      <c r="AK55" s="67"/>
      <c r="AL55" s="268"/>
      <c r="AM55" s="268"/>
      <c r="AN55" s="268"/>
      <c r="AO55" s="268"/>
      <c r="AP55" s="268"/>
      <c r="AQ55" s="12"/>
    </row>
    <row r="56" spans="1:42" s="123" customFormat="1" ht="17.25" customHeight="1">
      <c r="A56" s="331"/>
      <c r="B56" s="122"/>
      <c r="C56" s="311" t="s">
        <v>132</v>
      </c>
      <c r="E56" s="309"/>
      <c r="G56" s="320" t="s">
        <v>151</v>
      </c>
      <c r="H56" s="323"/>
      <c r="I56" s="113" t="s">
        <v>126</v>
      </c>
      <c r="J56" s="316"/>
      <c r="N56" s="121"/>
      <c r="O56" s="234" t="s">
        <v>146</v>
      </c>
      <c r="P56" s="322"/>
      <c r="Q56" s="115"/>
      <c r="W56" s="329"/>
      <c r="X56" s="327">
        <f>X55</f>
        <v>1</v>
      </c>
      <c r="Y56" s="159"/>
      <c r="AC56" s="195"/>
      <c r="AF56" s="121"/>
      <c r="AG56" s="126"/>
      <c r="AH56" s="69"/>
      <c r="AI56" s="69"/>
      <c r="AJ56" s="69"/>
      <c r="AK56" s="69"/>
      <c r="AL56" s="69"/>
      <c r="AM56" s="69"/>
      <c r="AN56" s="69"/>
      <c r="AO56" s="69"/>
      <c r="AP56" s="69"/>
    </row>
    <row r="57" spans="1:43" s="123" customFormat="1" ht="17.25" customHeight="1">
      <c r="A57" s="331"/>
      <c r="B57" s="122"/>
      <c r="C57" s="309" t="s">
        <v>127</v>
      </c>
      <c r="E57" s="309"/>
      <c r="G57" s="320" t="s">
        <v>147</v>
      </c>
      <c r="H57" s="323"/>
      <c r="I57" s="311" t="s">
        <v>134</v>
      </c>
      <c r="J57" s="316"/>
      <c r="K57" s="309"/>
      <c r="L57" s="309"/>
      <c r="M57" s="309"/>
      <c r="N57" s="320"/>
      <c r="O57" s="320" t="s">
        <v>151</v>
      </c>
      <c r="P57" s="323"/>
      <c r="W57" s="329"/>
      <c r="X57" s="327">
        <f>X55</f>
        <v>1</v>
      </c>
      <c r="Y57" s="159"/>
      <c r="AC57" s="195"/>
      <c r="AF57" s="121"/>
      <c r="AG57" s="5"/>
      <c r="AH57" s="69"/>
      <c r="AI57" s="69"/>
      <c r="AJ57" s="69"/>
      <c r="AK57" s="69"/>
      <c r="AL57" s="69"/>
      <c r="AM57" s="69"/>
      <c r="AN57" s="69"/>
      <c r="AO57" s="69"/>
      <c r="AP57" s="69"/>
      <c r="AQ57" s="101"/>
    </row>
    <row r="58" spans="1:42" s="123" customFormat="1" ht="17.25" customHeight="1">
      <c r="A58" s="331"/>
      <c r="B58" s="122"/>
      <c r="C58" s="313" t="s">
        <v>130</v>
      </c>
      <c r="E58" s="309"/>
      <c r="G58" s="320" t="s">
        <v>149</v>
      </c>
      <c r="H58" s="323"/>
      <c r="I58" s="309" t="s">
        <v>135</v>
      </c>
      <c r="J58" s="317"/>
      <c r="K58" s="309"/>
      <c r="M58" s="309"/>
      <c r="N58" s="319"/>
      <c r="O58" s="320" t="s">
        <v>151</v>
      </c>
      <c r="P58" s="323"/>
      <c r="Q58" s="123" t="s">
        <v>2</v>
      </c>
      <c r="W58" s="329"/>
      <c r="X58" s="327">
        <f>X55</f>
        <v>1</v>
      </c>
      <c r="Y58" s="159"/>
      <c r="AC58" s="195"/>
      <c r="AF58" s="121"/>
      <c r="AG58" s="5"/>
      <c r="AH58" s="69"/>
      <c r="AI58" s="69"/>
      <c r="AJ58" s="69"/>
      <c r="AK58" s="69"/>
      <c r="AL58" s="69"/>
      <c r="AM58" s="69"/>
      <c r="AN58" s="69"/>
      <c r="AO58" s="69"/>
      <c r="AP58" s="69"/>
    </row>
    <row r="59" spans="1:43" s="123" customFormat="1" ht="17.25" customHeight="1">
      <c r="A59" s="331"/>
      <c r="B59" s="122"/>
      <c r="C59" s="311" t="s">
        <v>129</v>
      </c>
      <c r="E59" s="309"/>
      <c r="G59" s="320" t="s">
        <v>148</v>
      </c>
      <c r="H59" s="323"/>
      <c r="I59" s="311" t="s">
        <v>131</v>
      </c>
      <c r="J59" s="317"/>
      <c r="K59" s="309"/>
      <c r="M59" s="309"/>
      <c r="N59" s="319"/>
      <c r="O59" s="320" t="s">
        <v>150</v>
      </c>
      <c r="P59" s="323"/>
      <c r="Q59" s="123" t="s">
        <v>2</v>
      </c>
      <c r="W59" s="329"/>
      <c r="X59" s="327">
        <f>X55</f>
        <v>1</v>
      </c>
      <c r="Y59" s="159"/>
      <c r="AC59" s="195"/>
      <c r="AF59" s="121"/>
      <c r="AG59" s="5"/>
      <c r="AH59" s="69"/>
      <c r="AI59" s="69"/>
      <c r="AJ59" s="69"/>
      <c r="AK59" s="69"/>
      <c r="AL59" s="69"/>
      <c r="AM59" s="69"/>
      <c r="AN59" s="69"/>
      <c r="AO59" s="69"/>
      <c r="AP59" s="69"/>
      <c r="AQ59" s="119"/>
    </row>
    <row r="60" spans="1:42" s="123" customFormat="1" ht="17.25" customHeight="1">
      <c r="A60" s="331"/>
      <c r="B60" s="122"/>
      <c r="C60" s="311" t="s">
        <v>133</v>
      </c>
      <c r="E60" s="309"/>
      <c r="G60" s="320" t="s">
        <v>151</v>
      </c>
      <c r="H60" s="323"/>
      <c r="J60" s="316"/>
      <c r="N60" s="121"/>
      <c r="Q60" s="314"/>
      <c r="W60" s="329"/>
      <c r="X60" s="327">
        <f>X55</f>
        <v>1</v>
      </c>
      <c r="Y60" s="159"/>
      <c r="AC60" s="195"/>
      <c r="AF60" s="121"/>
      <c r="AG60" s="126"/>
      <c r="AH60" s="69"/>
      <c r="AI60" s="69"/>
      <c r="AJ60" s="69"/>
      <c r="AK60" s="69"/>
      <c r="AL60" s="69"/>
      <c r="AM60" s="69"/>
      <c r="AN60" s="69"/>
      <c r="AO60" s="69"/>
      <c r="AP60" s="69"/>
    </row>
    <row r="61" spans="1:43" s="123" customFormat="1" ht="17.25" customHeight="1">
      <c r="A61" s="331"/>
      <c r="B61" s="122"/>
      <c r="C61" s="311" t="s">
        <v>128</v>
      </c>
      <c r="E61" s="309"/>
      <c r="G61" s="320" t="s">
        <v>147</v>
      </c>
      <c r="H61" s="323"/>
      <c r="I61" s="311"/>
      <c r="J61" s="317"/>
      <c r="K61" s="309"/>
      <c r="M61" s="309"/>
      <c r="N61" s="319"/>
      <c r="P61" s="309"/>
      <c r="Q61" s="312"/>
      <c r="W61" s="329"/>
      <c r="X61" s="327">
        <f>X55</f>
        <v>1</v>
      </c>
      <c r="Y61" s="159"/>
      <c r="AC61" s="195"/>
      <c r="AF61" s="121"/>
      <c r="AG61" s="5"/>
      <c r="AH61" s="69"/>
      <c r="AI61" s="69"/>
      <c r="AJ61" s="69"/>
      <c r="AK61" s="69"/>
      <c r="AL61" s="69"/>
      <c r="AM61" s="69"/>
      <c r="AN61" s="69"/>
      <c r="AO61" s="69"/>
      <c r="AP61" s="69"/>
      <c r="AQ61" s="119"/>
    </row>
    <row r="62" spans="1:43" s="123" customFormat="1" ht="17.25" customHeight="1">
      <c r="A62" s="331"/>
      <c r="B62" s="122"/>
      <c r="C62" s="311"/>
      <c r="E62" s="309"/>
      <c r="G62" s="320"/>
      <c r="H62" s="323"/>
      <c r="I62" s="311"/>
      <c r="J62" s="317"/>
      <c r="K62" s="309"/>
      <c r="M62" s="309"/>
      <c r="N62" s="319"/>
      <c r="P62" s="309"/>
      <c r="Q62" s="312"/>
      <c r="W62" s="329"/>
      <c r="X62" s="327">
        <f>X55</f>
        <v>1</v>
      </c>
      <c r="Y62" s="159"/>
      <c r="AC62" s="195"/>
      <c r="AF62" s="121"/>
      <c r="AG62" s="5"/>
      <c r="AH62" s="69"/>
      <c r="AI62" s="69"/>
      <c r="AJ62" s="69"/>
      <c r="AK62" s="69"/>
      <c r="AL62" s="69"/>
      <c r="AM62" s="69"/>
      <c r="AN62" s="69"/>
      <c r="AO62" s="69"/>
      <c r="AP62" s="69"/>
      <c r="AQ62" s="119"/>
    </row>
    <row r="63" spans="1:43" s="123" customFormat="1" ht="17.25" customHeight="1">
      <c r="A63" s="331"/>
      <c r="B63" s="122">
        <v>2</v>
      </c>
      <c r="C63" s="114" t="s">
        <v>154</v>
      </c>
      <c r="E63" s="309"/>
      <c r="G63" s="320"/>
      <c r="H63" s="323"/>
      <c r="I63" s="311"/>
      <c r="J63" s="317"/>
      <c r="K63" s="309"/>
      <c r="M63" s="309"/>
      <c r="N63" s="319"/>
      <c r="P63" s="309"/>
      <c r="Q63" s="312"/>
      <c r="W63" s="329"/>
      <c r="X63" s="327">
        <f>[1]!sn_val(B63)</f>
        <v>2</v>
      </c>
      <c r="Y63" s="159">
        <v>2</v>
      </c>
      <c r="AC63" s="195"/>
      <c r="AF63" s="121"/>
      <c r="AG63" s="5"/>
      <c r="AH63" s="69"/>
      <c r="AI63" s="69"/>
      <c r="AJ63" s="69"/>
      <c r="AK63" s="69"/>
      <c r="AL63" s="69"/>
      <c r="AM63" s="69"/>
      <c r="AN63" s="69"/>
      <c r="AO63" s="69"/>
      <c r="AP63" s="69"/>
      <c r="AQ63" s="119"/>
    </row>
    <row r="64" spans="1:42" s="123" customFormat="1" ht="17.25" customHeight="1">
      <c r="A64" s="331"/>
      <c r="B64" s="122"/>
      <c r="C64" s="311" t="s">
        <v>136</v>
      </c>
      <c r="E64" s="309"/>
      <c r="G64" s="320" t="s">
        <v>146</v>
      </c>
      <c r="H64" s="323"/>
      <c r="I64" s="313" t="s">
        <v>144</v>
      </c>
      <c r="J64" s="317"/>
      <c r="K64" s="309"/>
      <c r="M64" s="309"/>
      <c r="N64" s="319"/>
      <c r="O64" s="320" t="s">
        <v>152</v>
      </c>
      <c r="P64" s="323"/>
      <c r="Q64" s="313"/>
      <c r="W64" s="329"/>
      <c r="X64" s="327">
        <f>X63</f>
        <v>2</v>
      </c>
      <c r="Y64" s="159"/>
      <c r="AC64" s="195"/>
      <c r="AF64" s="121"/>
      <c r="AH64" s="117"/>
      <c r="AI64" s="117"/>
      <c r="AJ64" s="117"/>
      <c r="AK64" s="117"/>
      <c r="AL64" s="117"/>
      <c r="AM64" s="117"/>
      <c r="AN64" s="117"/>
      <c r="AO64" s="117"/>
      <c r="AP64" s="117"/>
    </row>
    <row r="65" spans="1:42" s="123" customFormat="1" ht="17.25" customHeight="1">
      <c r="A65" s="331"/>
      <c r="B65" s="122"/>
      <c r="C65" s="311" t="s">
        <v>141</v>
      </c>
      <c r="E65" s="309"/>
      <c r="G65" s="320" t="s">
        <v>146</v>
      </c>
      <c r="H65" s="323"/>
      <c r="I65" s="311" t="s">
        <v>145</v>
      </c>
      <c r="J65" s="316"/>
      <c r="K65" s="309"/>
      <c r="L65" s="309"/>
      <c r="M65" s="309"/>
      <c r="N65" s="320"/>
      <c r="O65" s="320" t="s">
        <v>147</v>
      </c>
      <c r="P65" s="323"/>
      <c r="Q65" s="311"/>
      <c r="W65" s="329"/>
      <c r="X65" s="327">
        <f>X63</f>
        <v>2</v>
      </c>
      <c r="Y65" s="159"/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31"/>
      <c r="B66" s="122"/>
      <c r="C66" s="311" t="s">
        <v>138</v>
      </c>
      <c r="E66" s="309"/>
      <c r="G66" s="320" t="s">
        <v>149</v>
      </c>
      <c r="H66" s="323"/>
      <c r="I66" s="311" t="s">
        <v>142</v>
      </c>
      <c r="J66" s="317"/>
      <c r="K66" s="309"/>
      <c r="M66" s="309"/>
      <c r="N66" s="319"/>
      <c r="O66" s="320" t="s">
        <v>149</v>
      </c>
      <c r="P66" s="324"/>
      <c r="W66" s="329"/>
      <c r="X66" s="327">
        <f>X63</f>
        <v>2</v>
      </c>
      <c r="Y66" s="159"/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31"/>
      <c r="B67" s="122"/>
      <c r="C67" s="313" t="s">
        <v>137</v>
      </c>
      <c r="E67" s="309"/>
      <c r="G67" s="320" t="s">
        <v>146</v>
      </c>
      <c r="H67" s="323"/>
      <c r="I67" s="311" t="s">
        <v>139</v>
      </c>
      <c r="J67" s="317"/>
      <c r="K67" s="309"/>
      <c r="M67" s="309"/>
      <c r="N67" s="319"/>
      <c r="O67" s="320" t="s">
        <v>149</v>
      </c>
      <c r="P67" s="323"/>
      <c r="Q67" s="313"/>
      <c r="W67" s="329"/>
      <c r="X67" s="327">
        <f>X63</f>
        <v>2</v>
      </c>
      <c r="Y67" s="159"/>
      <c r="AC67" s="195"/>
      <c r="AF67" s="121"/>
      <c r="AH67" s="117"/>
      <c r="AI67" s="117"/>
      <c r="AJ67" s="117"/>
      <c r="AK67" s="117"/>
      <c r="AL67" s="117"/>
      <c r="AM67" s="117"/>
      <c r="AN67" s="117"/>
      <c r="AO67" s="117"/>
      <c r="AP67" s="117"/>
    </row>
    <row r="68" spans="1:42" s="123" customFormat="1" ht="17.25" customHeight="1">
      <c r="A68" s="331"/>
      <c r="B68" s="122"/>
      <c r="C68" s="309" t="s">
        <v>143</v>
      </c>
      <c r="E68" s="309"/>
      <c r="G68" s="320" t="s">
        <v>146</v>
      </c>
      <c r="H68" s="323"/>
      <c r="J68" s="316"/>
      <c r="N68" s="121"/>
      <c r="Q68" s="312"/>
      <c r="W68" s="329"/>
      <c r="X68" s="327">
        <f>X63</f>
        <v>2</v>
      </c>
      <c r="Y68" s="159"/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31"/>
      <c r="B69" s="122"/>
      <c r="C69" s="311" t="s">
        <v>140</v>
      </c>
      <c r="E69" s="309"/>
      <c r="G69" s="320" t="s">
        <v>149</v>
      </c>
      <c r="H69" s="323"/>
      <c r="J69" s="316"/>
      <c r="K69" s="309"/>
      <c r="L69" s="311"/>
      <c r="M69" s="311"/>
      <c r="N69" s="320"/>
      <c r="O69" s="311"/>
      <c r="P69" s="310"/>
      <c r="Q69" s="312"/>
      <c r="W69" s="329"/>
      <c r="X69" s="327">
        <f>X63</f>
        <v>2</v>
      </c>
      <c r="Y69" s="159"/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31"/>
      <c r="B70" s="122"/>
      <c r="C70" s="311"/>
      <c r="E70" s="309"/>
      <c r="G70" s="320"/>
      <c r="H70" s="323"/>
      <c r="J70" s="316"/>
      <c r="K70" s="309"/>
      <c r="L70" s="311"/>
      <c r="M70" s="311"/>
      <c r="N70" s="320"/>
      <c r="O70" s="311"/>
      <c r="P70" s="310"/>
      <c r="Q70" s="312"/>
      <c r="W70" s="329"/>
      <c r="X70" s="327">
        <f>X63</f>
        <v>2</v>
      </c>
      <c r="Y70" s="159"/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="194" customFormat="1" ht="15"/>
    <row r="72" s="194" customFormat="1" ht="15"/>
    <row r="73" s="194" customFormat="1" ht="15"/>
    <row r="74" s="194" customFormat="1" ht="15"/>
    <row r="75" s="194" customFormat="1" ht="15"/>
    <row r="76" s="194" customFormat="1" ht="15"/>
    <row r="77" s="194" customFormat="1" ht="15"/>
    <row r="78" s="194" customFormat="1" ht="15"/>
    <row r="79" s="194" customFormat="1" ht="15"/>
    <row r="80" s="194" customFormat="1" ht="15"/>
    <row r="81" s="194" customFormat="1" ht="15"/>
    <row r="82" s="194" customFormat="1" ht="15"/>
    <row r="83" s="194" customFormat="1" ht="15"/>
    <row r="84" s="194" customFormat="1" ht="15"/>
    <row r="85" s="194" customFormat="1" ht="15"/>
    <row r="86" s="194" customFormat="1" ht="15"/>
    <row r="87" s="194" customFormat="1" ht="15"/>
    <row r="88" s="194" customFormat="1" ht="15"/>
    <row r="89" s="194" customFormat="1" ht="15"/>
    <row r="90" s="194" customFormat="1" ht="15"/>
    <row r="91" s="194" customFormat="1" ht="15"/>
    <row r="92" s="194" customFormat="1" ht="15"/>
    <row r="93" s="194" customFormat="1" ht="15"/>
    <row r="94" s="194" customFormat="1" ht="15"/>
    <row r="95" s="194" customFormat="1" ht="15"/>
    <row r="96" s="194" customFormat="1" ht="15"/>
    <row r="97" s="194" customFormat="1" ht="15"/>
    <row r="98" s="194" customFormat="1" ht="15"/>
    <row r="99" s="194" customFormat="1" ht="15"/>
    <row r="100" s="194" customFormat="1" ht="15"/>
    <row r="101" s="194" customFormat="1" ht="15"/>
    <row r="102" s="194" customFormat="1" ht="15"/>
    <row r="103" s="194" customFormat="1" ht="15"/>
    <row r="104" s="194" customFormat="1" ht="15"/>
    <row r="105" s="194" customFormat="1" ht="15"/>
    <row r="106" s="194" customFormat="1" ht="15"/>
    <row r="107" s="194" customFormat="1" ht="15"/>
    <row r="108" s="194" customFormat="1" ht="15"/>
    <row r="109" s="194" customFormat="1" ht="15"/>
    <row r="110" s="194" customFormat="1" ht="15"/>
    <row r="111" s="194" customFormat="1" ht="15"/>
    <row r="112" s="194" customFormat="1" ht="15"/>
    <row r="113" s="194" customFormat="1" ht="15"/>
    <row r="114" s="194" customFormat="1" ht="15"/>
    <row r="115" s="194" customFormat="1" ht="15"/>
    <row r="116" s="194" customFormat="1" ht="15"/>
    <row r="117" s="194" customFormat="1" ht="15"/>
    <row r="118" s="194" customFormat="1" ht="15"/>
    <row r="119" s="194" customFormat="1" ht="15"/>
    <row r="120" s="194" customFormat="1" ht="15"/>
    <row r="121" s="194" customFormat="1" ht="15"/>
    <row r="122" s="194" customFormat="1" ht="15"/>
    <row r="123" s="194" customFormat="1" ht="15"/>
    <row r="124" s="194" customFormat="1" ht="15"/>
    <row r="125" s="194" customFormat="1" ht="15"/>
    <row r="126" s="194" customFormat="1" ht="15"/>
    <row r="127" s="194" customFormat="1" ht="15"/>
    <row r="128" s="194" customFormat="1" ht="15"/>
    <row r="129" s="194" customFormat="1" ht="15"/>
    <row r="130" s="194" customFormat="1" ht="15"/>
    <row r="131" s="194" customFormat="1" ht="15"/>
    <row r="132" s="194" customFormat="1" ht="15"/>
    <row r="133" s="194" customFormat="1" ht="15"/>
    <row r="134" s="194" customFormat="1" ht="15"/>
    <row r="135" s="194" customFormat="1" ht="15"/>
    <row r="136" s="194" customFormat="1" ht="15"/>
    <row r="137" s="194" customFormat="1" ht="15"/>
    <row r="138" s="194" customFormat="1" ht="15"/>
    <row r="139" s="194" customFormat="1" ht="15"/>
    <row r="140" s="194" customFormat="1" ht="15"/>
    <row r="141" s="194" customFormat="1" ht="15"/>
    <row r="142" s="194" customFormat="1" ht="15"/>
    <row r="143" s="194" customFormat="1" ht="15"/>
    <row r="144" s="194" customFormat="1" ht="15"/>
    <row r="145" s="194" customFormat="1" ht="15"/>
    <row r="146" s="194" customFormat="1" ht="15"/>
    <row r="147" s="194" customFormat="1" ht="15"/>
    <row r="148" s="194" customFormat="1" ht="15"/>
    <row r="149" s="194" customFormat="1" ht="15"/>
    <row r="150" s="194" customFormat="1" ht="15"/>
    <row r="151" s="194" customFormat="1" ht="15"/>
    <row r="152" s="194" customFormat="1" ht="15"/>
    <row r="153" s="194" customFormat="1" ht="15"/>
    <row r="154" s="194" customFormat="1" ht="15"/>
    <row r="155" s="194" customFormat="1" ht="15"/>
    <row r="156" s="194" customFormat="1" ht="15"/>
    <row r="157" s="194" customFormat="1" ht="15"/>
    <row r="158" s="194" customFormat="1" ht="15"/>
    <row r="159" s="194" customFormat="1" ht="15"/>
    <row r="160" s="194" customFormat="1" ht="15"/>
    <row r="161" s="194" customFormat="1" ht="15"/>
    <row r="162" s="194" customFormat="1" ht="15"/>
    <row r="163" s="194" customFormat="1" ht="15"/>
    <row r="164" s="194" customFormat="1" ht="15"/>
    <row r="165" s="194" customFormat="1" ht="15"/>
    <row r="166" s="194" customFormat="1" ht="15"/>
    <row r="167" s="194" customFormat="1" ht="15"/>
    <row r="168" s="194" customFormat="1" ht="15"/>
    <row r="169" s="194" customFormat="1" ht="15"/>
    <row r="170" s="194" customFormat="1" ht="15"/>
    <row r="171" s="194" customFormat="1" ht="15"/>
    <row r="172" s="194" customFormat="1" ht="15"/>
    <row r="173" s="194" customFormat="1" ht="15"/>
    <row r="174" s="194" customFormat="1" ht="15"/>
    <row r="175" s="194" customFormat="1" ht="15"/>
    <row r="176" s="194" customFormat="1" ht="15"/>
    <row r="177" s="194" customFormat="1" ht="15"/>
    <row r="178" s="194" customFormat="1" ht="15"/>
    <row r="179" s="194" customFormat="1" ht="15"/>
    <row r="180" s="194" customFormat="1" ht="15"/>
    <row r="181" s="194" customFormat="1" ht="15"/>
    <row r="182" s="194" customFormat="1" ht="15"/>
    <row r="183" s="194" customFormat="1" ht="15"/>
    <row r="184" s="194" customFormat="1" ht="15"/>
    <row r="185" s="194" customFormat="1" ht="15"/>
    <row r="186" s="194" customFormat="1" ht="15"/>
    <row r="187" s="194" customFormat="1" ht="15"/>
    <row r="188" s="194" customFormat="1" ht="15"/>
    <row r="189" s="194" customFormat="1" ht="15"/>
    <row r="190" s="194" customFormat="1" ht="15"/>
    <row r="191" s="194" customFormat="1" ht="15"/>
    <row r="192" s="194" customFormat="1" ht="15"/>
    <row r="193" s="194" customFormat="1" ht="15"/>
    <row r="194" s="194" customFormat="1" ht="15"/>
    <row r="195" s="194" customFormat="1" ht="15"/>
    <row r="196" s="194" customFormat="1" ht="15"/>
    <row r="197" s="194" customFormat="1" ht="15"/>
    <row r="198" s="194" customFormat="1" ht="15"/>
    <row r="199" s="194" customFormat="1" ht="15"/>
    <row r="200" s="194" customFormat="1" ht="15"/>
    <row r="201" s="194" customFormat="1" ht="15"/>
    <row r="202" s="194" customFormat="1" ht="15"/>
    <row r="203" s="194" customFormat="1" ht="15"/>
    <row r="204" s="194" customFormat="1" ht="15"/>
    <row r="205" s="194" customFormat="1" ht="15"/>
    <row r="206" s="194" customFormat="1" ht="15"/>
    <row r="207" s="194" customFormat="1" ht="15"/>
    <row r="208" s="194" customFormat="1" ht="15"/>
    <row r="209" s="194" customFormat="1" ht="15"/>
    <row r="210" s="194" customFormat="1" ht="15"/>
    <row r="211" s="194" customFormat="1" ht="15"/>
    <row r="212" s="194" customFormat="1" ht="15"/>
    <row r="213" s="194" customFormat="1" ht="15"/>
    <row r="214" s="194" customFormat="1" ht="15"/>
    <row r="215" s="194" customFormat="1" ht="15"/>
    <row r="216" s="194" customFormat="1" ht="15"/>
    <row r="217" s="194" customFormat="1" ht="15"/>
    <row r="218" s="194" customFormat="1" ht="15"/>
    <row r="219" s="194" customFormat="1" ht="15"/>
    <row r="220" s="194" customFormat="1" ht="15"/>
    <row r="221" s="194" customFormat="1" ht="15"/>
    <row r="222" s="194" customFormat="1" ht="15"/>
    <row r="223" s="194" customFormat="1" ht="15"/>
    <row r="224" s="194" customFormat="1" ht="15"/>
    <row r="225" s="194" customFormat="1" ht="15"/>
    <row r="226" s="194" customFormat="1" ht="15"/>
    <row r="227" s="194" customFormat="1" ht="15"/>
    <row r="228" s="194" customFormat="1" ht="15"/>
    <row r="229" s="194" customFormat="1" ht="15"/>
    <row r="230" s="194" customFormat="1" ht="15"/>
    <row r="231" s="194" customFormat="1" ht="15"/>
    <row r="232" s="194" customFormat="1" ht="15"/>
    <row r="233" s="194" customFormat="1" ht="15"/>
    <row r="234" s="194" customFormat="1" ht="15"/>
    <row r="235" s="194" customFormat="1" ht="15"/>
    <row r="236" s="194" customFormat="1" ht="15"/>
    <row r="237" s="194" customFormat="1" ht="15"/>
    <row r="238" s="194" customFormat="1" ht="15"/>
    <row r="239" s="194" customFormat="1" ht="15"/>
    <row r="240" s="194" customFormat="1" ht="15"/>
    <row r="241" s="194" customFormat="1" ht="15"/>
    <row r="242" s="194" customFormat="1" ht="15"/>
    <row r="243" s="194" customFormat="1" ht="15"/>
    <row r="244" s="194" customFormat="1" ht="15"/>
    <row r="245" s="194" customFormat="1" ht="15"/>
    <row r="246" s="194" customFormat="1" ht="15"/>
    <row r="247" s="194" customFormat="1" ht="15"/>
    <row r="248" s="194" customFormat="1" ht="15"/>
    <row r="249" s="194" customFormat="1" ht="15"/>
    <row r="250" s="194" customFormat="1" ht="15"/>
    <row r="251" s="194" customFormat="1" ht="15"/>
    <row r="252" s="194" customFormat="1" ht="15"/>
    <row r="253" s="194" customFormat="1" ht="15"/>
    <row r="254" s="194" customFormat="1" ht="15"/>
    <row r="255" s="194" customFormat="1" ht="15"/>
    <row r="256" s="194" customFormat="1" ht="15"/>
    <row r="257" s="194" customFormat="1" ht="15"/>
    <row r="258" s="194" customFormat="1" ht="15"/>
    <row r="259" s="194" customFormat="1" ht="15"/>
    <row r="260" s="194" customFormat="1" ht="15"/>
    <row r="261" s="194" customFormat="1" ht="15"/>
    <row r="262" s="194" customFormat="1" ht="15"/>
    <row r="263" s="194" customFormat="1" ht="15"/>
    <row r="264" s="194" customFormat="1" ht="15"/>
    <row r="265" s="194" customFormat="1" ht="15"/>
    <row r="266" s="194" customFormat="1" ht="15"/>
    <row r="267" s="194" customFormat="1" ht="15"/>
    <row r="268" s="194" customFormat="1" ht="15"/>
    <row r="269" s="194" customFormat="1" ht="15"/>
    <row r="270" s="194" customFormat="1" ht="15"/>
    <row r="271" s="194" customFormat="1" ht="15"/>
    <row r="272" s="194" customFormat="1" ht="15"/>
    <row r="273" s="194" customFormat="1" ht="15"/>
    <row r="274" s="194" customFormat="1" ht="15"/>
    <row r="275" s="194" customFormat="1" ht="15"/>
    <row r="276" s="194" customFormat="1" ht="15"/>
    <row r="277" s="194" customFormat="1" ht="15"/>
    <row r="278" s="194" customFormat="1" ht="15"/>
    <row r="279" s="194" customFormat="1" ht="15"/>
    <row r="280" s="194" customFormat="1" ht="15"/>
    <row r="281" s="194" customFormat="1" ht="15"/>
    <row r="282" s="194" customFormat="1" ht="15"/>
    <row r="283" s="194" customFormat="1" ht="15"/>
    <row r="284" s="194" customFormat="1" ht="15"/>
    <row r="285" s="194" customFormat="1" ht="15"/>
    <row r="286" s="194" customFormat="1" ht="15"/>
    <row r="287" s="194" customFormat="1" ht="15"/>
    <row r="288" s="194" customFormat="1" ht="15"/>
    <row r="289" s="194" customFormat="1" ht="15"/>
    <row r="290" s="194" customFormat="1" ht="15"/>
    <row r="291" s="194" customFormat="1" ht="15"/>
    <row r="292" s="194" customFormat="1" ht="15"/>
    <row r="293" s="194" customFormat="1" ht="15"/>
    <row r="294" s="194" customFormat="1" ht="15"/>
    <row r="295" s="194" customFormat="1" ht="15"/>
    <row r="296" s="194" customFormat="1" ht="15"/>
    <row r="297" s="194" customFormat="1" ht="15"/>
    <row r="298" s="194" customFormat="1" ht="15"/>
    <row r="299" s="194" customFormat="1" ht="15"/>
    <row r="300" s="194" customFormat="1" ht="15"/>
    <row r="301" s="194" customFormat="1" ht="15"/>
    <row r="302" s="194" customFormat="1" ht="15"/>
    <row r="303" s="194" customFormat="1" ht="15"/>
    <row r="304" s="194" customFormat="1" ht="15"/>
    <row r="305" s="194" customFormat="1" ht="15"/>
    <row r="306" s="194" customFormat="1" ht="15"/>
    <row r="307" s="194" customFormat="1" ht="15"/>
    <row r="308" s="194" customFormat="1" ht="15"/>
    <row r="309" s="194" customFormat="1" ht="15"/>
    <row r="310" s="194" customFormat="1" ht="15"/>
    <row r="311" s="194" customFormat="1" ht="15"/>
    <row r="312" s="194" customFormat="1" ht="15"/>
    <row r="313" s="194" customFormat="1" ht="15"/>
    <row r="314" s="194" customFormat="1" ht="15"/>
    <row r="315" s="194" customFormat="1" ht="15"/>
    <row r="316" s="194" customFormat="1" ht="15"/>
    <row r="317" s="194" customFormat="1" ht="15"/>
    <row r="318" s="194" customFormat="1" ht="15"/>
    <row r="319" s="194" customFormat="1" ht="15"/>
    <row r="320" s="194" customFormat="1" ht="15"/>
    <row r="321" s="194" customFormat="1" ht="15"/>
    <row r="322" s="194" customFormat="1" ht="15"/>
    <row r="323" s="194" customFormat="1" ht="15"/>
    <row r="324" s="194" customFormat="1" ht="15"/>
    <row r="325" s="194" customFormat="1" ht="15"/>
    <row r="326" s="194" customFormat="1" ht="15"/>
    <row r="327" s="194" customFormat="1" ht="15"/>
    <row r="328" s="194" customFormat="1" ht="15"/>
    <row r="329" s="194" customFormat="1" ht="15"/>
    <row r="330" s="194" customFormat="1" ht="15"/>
    <row r="331" s="194" customFormat="1" ht="15"/>
    <row r="332" s="194" customFormat="1" ht="15"/>
    <row r="333" s="194" customFormat="1" ht="15"/>
    <row r="334" s="194" customFormat="1" ht="15"/>
    <row r="335" s="194" customFormat="1" ht="15"/>
    <row r="336" s="194" customFormat="1" ht="15"/>
    <row r="337" s="194" customFormat="1" ht="15"/>
    <row r="338" s="194" customFormat="1" ht="15"/>
    <row r="339" s="194" customFormat="1" ht="15"/>
    <row r="340" s="194" customFormat="1" ht="15"/>
    <row r="341" s="194" customFormat="1" ht="15"/>
    <row r="342" s="194" customFormat="1" ht="15"/>
    <row r="343" s="194" customFormat="1" ht="15"/>
    <row r="344" s="194" customFormat="1" ht="15"/>
    <row r="345" s="194" customFormat="1" ht="15"/>
    <row r="346" s="194" customFormat="1" ht="15"/>
    <row r="347" s="194" customFormat="1" ht="15"/>
    <row r="348" s="194" customFormat="1" ht="15"/>
    <row r="349" s="194" customFormat="1" ht="15"/>
    <row r="350" s="194" customFormat="1" ht="15"/>
    <row r="351" s="194" customFormat="1" ht="15"/>
    <row r="352" s="194" customFormat="1" ht="15"/>
    <row r="353" s="194" customFormat="1" ht="15"/>
    <row r="354" s="194" customFormat="1" ht="15"/>
    <row r="355" s="194" customFormat="1" ht="15"/>
    <row r="356" s="194" customFormat="1" ht="15"/>
    <row r="357" s="194" customFormat="1" ht="15"/>
    <row r="358" s="194" customFormat="1" ht="15"/>
    <row r="359" s="194" customFormat="1" ht="15"/>
    <row r="360" s="194" customFormat="1" ht="15"/>
    <row r="361" s="194" customFormat="1" ht="15"/>
    <row r="362" s="194" customFormat="1" ht="15"/>
    <row r="363" s="194" customFormat="1" ht="15"/>
    <row r="364" s="194" customFormat="1" ht="15"/>
    <row r="365" s="194" customFormat="1" ht="15"/>
    <row r="366" s="194" customFormat="1" ht="15"/>
    <row r="367" s="194" customFormat="1" ht="15"/>
    <row r="368" s="194" customFormat="1" ht="15"/>
    <row r="369" s="194" customFormat="1" ht="15"/>
    <row r="370" s="194" customFormat="1" ht="15"/>
    <row r="371" s="194" customFormat="1" ht="15"/>
    <row r="372" s="194" customFormat="1" ht="15"/>
    <row r="373" s="194" customFormat="1" ht="15"/>
    <row r="374" s="194" customFormat="1" ht="15"/>
    <row r="375" s="194" customFormat="1" ht="15"/>
    <row r="376" s="194" customFormat="1" ht="15"/>
    <row r="377" s="194" customFormat="1" ht="15"/>
    <row r="378" s="194" customFormat="1" ht="15"/>
    <row r="379" s="194" customFormat="1" ht="15"/>
    <row r="380" s="194" customFormat="1" ht="15"/>
    <row r="381" s="194" customFormat="1" ht="15"/>
    <row r="382" s="194" customFormat="1" ht="15"/>
    <row r="383" s="194" customFormat="1" ht="15"/>
    <row r="384" s="194" customFormat="1" ht="15"/>
    <row r="385" s="194" customFormat="1" ht="15"/>
    <row r="386" s="194" customFormat="1" ht="15"/>
    <row r="387" s="194" customFormat="1" ht="15"/>
    <row r="388" s="194" customFormat="1" ht="15"/>
    <row r="389" s="194" customFormat="1" ht="15"/>
    <row r="390" s="194" customFormat="1" ht="15"/>
    <row r="391" s="194" customFormat="1" ht="15"/>
    <row r="392" s="194" customFormat="1" ht="15"/>
    <row r="393" s="194" customFormat="1" ht="15"/>
    <row r="394" s="194" customFormat="1" ht="15"/>
    <row r="395" s="194" customFormat="1" ht="15"/>
    <row r="396" s="194" customFormat="1" ht="15"/>
    <row r="397" s="194" customFormat="1" ht="15"/>
    <row r="398" s="194" customFormat="1" ht="15"/>
    <row r="399" s="194" customFormat="1" ht="15"/>
    <row r="400" s="194" customFormat="1" ht="15"/>
    <row r="401" s="194" customFormat="1" ht="15"/>
    <row r="402" s="194" customFormat="1" ht="15"/>
    <row r="403" s="194" customFormat="1" ht="15"/>
    <row r="404" s="194" customFormat="1" ht="15"/>
    <row r="405" s="194" customFormat="1" ht="15"/>
    <row r="406" s="194" customFormat="1" ht="15"/>
    <row r="407" s="194" customFormat="1" ht="15"/>
    <row r="408" s="194" customFormat="1" ht="15"/>
    <row r="409" s="194" customFormat="1" ht="15"/>
    <row r="410" s="194" customFormat="1" ht="15"/>
    <row r="411" s="194" customFormat="1" ht="15"/>
    <row r="412" s="194" customFormat="1" ht="15"/>
    <row r="413" s="194" customFormat="1" ht="15"/>
    <row r="414" s="194" customFormat="1" ht="15"/>
    <row r="415" s="194" customFormat="1" ht="15"/>
    <row r="416" s="194" customFormat="1" ht="15"/>
    <row r="417" s="194" customFormat="1" ht="15"/>
    <row r="418" s="194" customFormat="1" ht="15"/>
    <row r="419" s="194" customFormat="1" ht="15"/>
    <row r="420" s="194" customFormat="1" ht="15"/>
    <row r="421" s="194" customFormat="1" ht="15"/>
    <row r="422" s="194" customFormat="1" ht="15"/>
    <row r="423" s="194" customFormat="1" ht="15"/>
    <row r="424" s="194" customFormat="1" ht="15"/>
    <row r="425" s="194" customFormat="1" ht="15"/>
    <row r="426" s="194" customFormat="1" ht="15"/>
    <row r="427" s="194" customFormat="1" ht="15"/>
    <row r="428" s="194" customFormat="1" ht="15"/>
    <row r="429" s="194" customFormat="1" ht="15"/>
    <row r="430" s="194" customFormat="1" ht="15"/>
    <row r="431" s="194" customFormat="1" ht="15"/>
    <row r="432" s="194" customFormat="1" ht="15"/>
    <row r="433" s="194" customFormat="1" ht="15"/>
    <row r="434" s="194" customFormat="1" ht="15"/>
    <row r="435" s="194" customFormat="1" ht="15"/>
    <row r="436" s="194" customFormat="1" ht="15"/>
    <row r="437" s="194" customFormat="1" ht="15"/>
    <row r="438" s="194" customFormat="1" ht="15"/>
    <row r="439" s="194" customFormat="1" ht="15"/>
    <row r="440" s="194" customFormat="1" ht="15"/>
    <row r="441" s="194" customFormat="1" ht="15"/>
    <row r="442" s="194" customFormat="1" ht="15"/>
    <row r="443" s="194" customFormat="1" ht="15"/>
    <row r="444" s="194" customFormat="1" ht="15"/>
    <row r="445" s="194" customFormat="1" ht="15"/>
    <row r="446" s="194" customFormat="1" ht="15"/>
    <row r="447" s="194" customFormat="1" ht="15"/>
    <row r="448" s="194" customFormat="1" ht="15"/>
    <row r="449" s="194" customFormat="1" ht="15"/>
    <row r="450" s="194" customFormat="1" ht="15"/>
    <row r="451" s="194" customFormat="1" ht="15"/>
    <row r="452" s="194" customFormat="1" ht="15"/>
    <row r="453" s="194" customFormat="1" ht="15"/>
    <row r="454" s="194" customFormat="1" ht="15"/>
    <row r="455" s="194" customFormat="1" ht="15"/>
    <row r="456" s="194" customFormat="1" ht="15"/>
    <row r="457" s="194" customFormat="1" ht="15"/>
    <row r="458" s="194" customFormat="1" ht="15"/>
    <row r="459" s="194" customFormat="1" ht="15"/>
    <row r="460" s="194" customFormat="1" ht="15"/>
    <row r="461" s="194" customFormat="1" ht="15"/>
    <row r="462" s="194" customFormat="1" ht="15"/>
    <row r="463" s="194" customFormat="1" ht="15"/>
    <row r="464" s="194" customFormat="1" ht="15"/>
    <row r="465" s="194" customFormat="1" ht="15"/>
    <row r="466" s="194" customFormat="1" ht="15"/>
    <row r="467" s="194" customFormat="1" ht="15"/>
    <row r="468" s="194" customFormat="1" ht="15"/>
    <row r="469" s="194" customFormat="1" ht="15"/>
    <row r="470" s="194" customFormat="1" ht="15"/>
    <row r="471" s="194" customFormat="1" ht="15"/>
    <row r="472" s="194" customFormat="1" ht="15"/>
    <row r="473" s="194" customFormat="1" ht="15"/>
    <row r="474" s="194" customFormat="1" ht="15"/>
    <row r="475" s="194" customFormat="1" ht="15"/>
    <row r="476" s="194" customFormat="1" ht="15"/>
    <row r="477" s="194" customFormat="1" ht="15"/>
    <row r="478" s="194" customFormat="1" ht="15"/>
    <row r="479" s="194" customFormat="1" ht="15"/>
    <row r="480" s="194" customFormat="1" ht="15"/>
    <row r="481" s="194" customFormat="1" ht="15"/>
    <row r="482" s="194" customFormat="1" ht="15"/>
    <row r="483" s="194" customFormat="1" ht="15"/>
    <row r="484" s="194" customFormat="1" ht="15"/>
    <row r="485" s="194" customFormat="1" ht="15"/>
    <row r="486" s="194" customFormat="1" ht="15"/>
    <row r="487" s="194" customFormat="1" ht="15"/>
    <row r="488" s="194" customFormat="1" ht="15"/>
    <row r="489" s="194" customFormat="1" ht="15"/>
    <row r="490" s="194" customFormat="1" ht="15"/>
    <row r="491" s="194" customFormat="1" ht="15"/>
    <row r="492" s="194" customFormat="1" ht="15"/>
    <row r="493" s="194" customFormat="1" ht="15"/>
    <row r="494" s="194" customFormat="1" ht="15"/>
    <row r="495" s="194" customFormat="1" ht="15"/>
    <row r="496" s="194" customFormat="1" ht="15"/>
    <row r="497" s="194" customFormat="1" ht="15"/>
    <row r="498" s="194" customFormat="1" ht="15"/>
    <row r="499" s="194" customFormat="1" ht="15"/>
    <row r="500" s="194" customFormat="1" ht="15"/>
    <row r="501" s="194" customFormat="1" ht="15"/>
    <row r="502" s="194" customFormat="1" ht="15"/>
    <row r="503" s="194" customFormat="1" ht="15"/>
    <row r="504" s="194" customFormat="1" ht="15"/>
    <row r="505" s="194" customFormat="1" ht="15"/>
    <row r="506" s="194" customFormat="1" ht="15"/>
    <row r="507" s="194" customFormat="1" ht="15"/>
    <row r="508" s="194" customFormat="1" ht="15"/>
    <row r="509" s="194" customFormat="1" ht="15"/>
    <row r="510" s="194" customFormat="1" ht="15"/>
    <row r="511" s="194" customFormat="1" ht="15"/>
    <row r="512" s="194" customFormat="1" ht="15"/>
    <row r="513" s="194" customFormat="1" ht="15"/>
    <row r="514" s="194" customFormat="1" ht="15"/>
    <row r="515" s="194" customFormat="1" ht="15"/>
    <row r="516" s="194" customFormat="1" ht="15"/>
    <row r="517" s="194" customFormat="1" ht="15"/>
    <row r="518" s="194" customFormat="1" ht="15"/>
    <row r="519" s="194" customFormat="1" ht="15"/>
    <row r="520" s="194" customFormat="1" ht="15"/>
    <row r="521" s="194" customFormat="1" ht="15"/>
    <row r="522" s="194" customFormat="1" ht="15"/>
    <row r="523" s="194" customFormat="1" ht="15"/>
    <row r="524" s="194" customFormat="1" ht="15"/>
    <row r="525" s="194" customFormat="1" ht="15"/>
    <row r="526" s="194" customFormat="1" ht="15"/>
    <row r="527" s="194" customFormat="1" ht="15"/>
    <row r="528" s="194" customFormat="1" ht="15"/>
    <row r="529" s="194" customFormat="1" ht="15"/>
    <row r="530" s="194" customFormat="1" ht="15"/>
    <row r="531" s="194" customFormat="1" ht="15"/>
    <row r="532" s="194" customFormat="1" ht="15"/>
    <row r="533" s="194" customFormat="1" ht="15"/>
    <row r="534" s="194" customFormat="1" ht="15"/>
    <row r="535" s="194" customFormat="1" ht="15"/>
    <row r="536" s="194" customFormat="1" ht="15"/>
    <row r="537" s="194" customFormat="1" ht="15"/>
    <row r="538" s="194" customFormat="1" ht="15"/>
    <row r="539" s="194" customFormat="1" ht="15"/>
    <row r="540" s="194" customFormat="1" ht="15"/>
    <row r="541" s="194" customFormat="1" ht="15"/>
    <row r="542" s="194" customFormat="1" ht="15"/>
    <row r="543" s="194" customFormat="1" ht="15"/>
    <row r="544" s="194" customFormat="1" ht="15"/>
    <row r="545" s="194" customFormat="1" ht="15"/>
    <row r="546" s="194" customFormat="1" ht="15"/>
    <row r="547" s="194" customFormat="1" ht="15"/>
    <row r="548" s="194" customFormat="1" ht="15"/>
    <row r="549" s="194" customFormat="1" ht="15"/>
    <row r="550" s="194" customFormat="1" ht="15"/>
    <row r="551" s="194" customFormat="1" ht="15"/>
    <row r="552" s="194" customFormat="1" ht="15"/>
    <row r="553" s="194" customFormat="1" ht="15"/>
    <row r="554" s="194" customFormat="1" ht="15"/>
    <row r="555" s="194" customFormat="1" ht="15"/>
    <row r="556" s="194" customFormat="1" ht="15"/>
    <row r="557" s="194" customFormat="1" ht="15"/>
    <row r="558" s="194" customFormat="1" ht="15"/>
    <row r="559" s="194" customFormat="1" ht="15"/>
    <row r="560" s="194" customFormat="1" ht="15"/>
    <row r="561" s="194" customFormat="1" ht="15"/>
    <row r="562" s="194" customFormat="1" ht="15"/>
    <row r="563" s="194" customFormat="1" ht="15"/>
    <row r="564" s="194" customFormat="1" ht="15"/>
    <row r="565" s="194" customFormat="1" ht="15"/>
    <row r="566" s="194" customFormat="1" ht="15"/>
    <row r="567" s="194" customFormat="1" ht="15"/>
    <row r="568" s="194" customFormat="1" ht="15"/>
    <row r="569" s="194" customFormat="1" ht="15"/>
    <row r="570" s="194" customFormat="1" ht="15"/>
    <row r="571" s="194" customFormat="1" ht="15"/>
    <row r="572" s="194" customFormat="1" ht="15"/>
    <row r="573" s="194" customFormat="1" ht="15"/>
    <row r="574" s="194" customFormat="1" ht="15"/>
    <row r="575" s="194" customFormat="1" ht="15"/>
    <row r="576" s="194" customFormat="1" ht="15"/>
    <row r="577" s="194" customFormat="1" ht="15"/>
    <row r="578" s="194" customFormat="1" ht="15"/>
    <row r="579" s="194" customFormat="1" ht="15"/>
    <row r="580" s="194" customFormat="1" ht="15"/>
    <row r="581" s="194" customFormat="1" ht="15"/>
    <row r="582" s="194" customFormat="1" ht="15"/>
    <row r="583" s="194" customFormat="1" ht="15"/>
    <row r="584" s="194" customFormat="1" ht="15"/>
    <row r="585" s="194" customFormat="1" ht="15"/>
    <row r="586" s="194" customFormat="1" ht="15"/>
    <row r="587" s="194" customFormat="1" ht="15"/>
    <row r="588" s="194" customFormat="1" ht="15"/>
    <row r="589" s="194" customFormat="1" ht="15"/>
    <row r="590" s="194" customFormat="1" ht="15"/>
    <row r="591" s="194" customFormat="1" ht="15"/>
    <row r="592" s="194" customFormat="1" ht="15"/>
    <row r="593" s="194" customFormat="1" ht="15"/>
    <row r="594" s="194" customFormat="1" ht="15"/>
    <row r="595" s="194" customFormat="1" ht="15"/>
    <row r="596" s="194" customFormat="1" ht="15"/>
    <row r="597" s="194" customFormat="1" ht="15"/>
    <row r="598" s="194" customFormat="1" ht="15"/>
    <row r="599" s="194" customFormat="1" ht="15"/>
    <row r="600" s="194" customFormat="1" ht="15"/>
    <row r="601" s="194" customFormat="1" ht="15"/>
    <row r="602" s="194" customFormat="1" ht="15"/>
    <row r="603" s="194" customFormat="1" ht="15"/>
    <row r="604" s="194" customFormat="1" ht="15"/>
    <row r="605" s="194" customFormat="1" ht="15"/>
    <row r="606" s="194" customFormat="1" ht="15"/>
    <row r="607" s="194" customFormat="1" ht="15"/>
    <row r="608" s="194" customFormat="1" ht="15"/>
    <row r="609" s="194" customFormat="1" ht="15"/>
    <row r="610" s="194" customFormat="1" ht="15"/>
    <row r="611" s="194" customFormat="1" ht="15"/>
    <row r="612" s="194" customFormat="1" ht="15"/>
    <row r="613" s="194" customFormat="1" ht="15"/>
    <row r="614" s="194" customFormat="1" ht="15"/>
    <row r="615" s="194" customFormat="1" ht="15"/>
    <row r="616" s="194" customFormat="1" ht="15"/>
    <row r="617" s="194" customFormat="1" ht="15"/>
    <row r="618" s="194" customFormat="1" ht="15"/>
    <row r="619" s="194" customFormat="1" ht="15"/>
    <row r="620" s="194" customFormat="1" ht="15"/>
    <row r="621" s="194" customFormat="1" ht="15"/>
    <row r="622" s="194" customFormat="1" ht="15"/>
    <row r="623" s="194" customFormat="1" ht="15"/>
    <row r="624" s="194" customFormat="1" ht="15"/>
    <row r="625" s="194" customFormat="1" ht="15"/>
    <row r="626" s="194" customFormat="1" ht="15"/>
    <row r="627" s="194" customFormat="1" ht="15"/>
    <row r="628" s="194" customFormat="1" ht="15"/>
    <row r="629" s="194" customFormat="1" ht="15"/>
    <row r="630" s="194" customFormat="1" ht="15"/>
    <row r="631" s="194" customFormat="1" ht="15"/>
    <row r="632" s="194" customFormat="1" ht="15"/>
    <row r="633" s="194" customFormat="1" ht="15"/>
    <row r="634" s="194" customFormat="1" ht="15"/>
    <row r="635" s="194" customFormat="1" ht="15"/>
    <row r="636" s="194" customFormat="1" ht="15"/>
    <row r="637" s="194" customFormat="1" ht="15"/>
    <row r="638" s="194" customFormat="1" ht="15"/>
    <row r="639" s="194" customFormat="1" ht="15"/>
    <row r="640" s="194" customFormat="1" ht="15"/>
    <row r="641" s="194" customFormat="1" ht="15"/>
    <row r="642" s="194" customFormat="1" ht="15"/>
    <row r="643" s="194" customFormat="1" ht="15"/>
    <row r="644" s="194" customFormat="1" ht="15"/>
    <row r="645" s="194" customFormat="1" ht="15"/>
    <row r="646" s="194" customFormat="1" ht="15"/>
    <row r="647" s="194" customFormat="1" ht="15"/>
    <row r="648" s="194" customFormat="1" ht="15"/>
    <row r="649" s="194" customFormat="1" ht="15"/>
    <row r="650" s="194" customFormat="1" ht="15"/>
    <row r="651" s="194" customFormat="1" ht="15"/>
    <row r="652" s="194" customFormat="1" ht="15"/>
    <row r="653" s="194" customFormat="1" ht="15"/>
    <row r="654" s="194" customFormat="1" ht="15"/>
    <row r="655" s="194" customFormat="1" ht="15"/>
    <row r="656" s="194" customFormat="1" ht="15"/>
    <row r="657" s="194" customFormat="1" ht="15"/>
    <row r="658" s="194" customFormat="1" ht="15"/>
    <row r="659" s="194" customFormat="1" ht="15"/>
    <row r="660" s="194" customFormat="1" ht="15"/>
    <row r="661" s="194" customFormat="1" ht="15"/>
    <row r="662" s="194" customFormat="1" ht="15"/>
    <row r="663" s="194" customFormat="1" ht="15"/>
    <row r="664" s="194" customFormat="1" ht="15"/>
    <row r="665" s="194" customFormat="1" ht="15"/>
    <row r="666" s="194" customFormat="1" ht="15"/>
    <row r="667" s="194" customFormat="1" ht="15"/>
    <row r="668" s="194" customFormat="1" ht="15"/>
    <row r="669" s="194" customFormat="1" ht="15"/>
    <row r="670" s="194" customFormat="1" ht="15"/>
    <row r="671" s="194" customFormat="1" ht="15"/>
    <row r="672" s="194" customFormat="1" ht="15"/>
    <row r="673" s="194" customFormat="1" ht="15"/>
    <row r="674" s="194" customFormat="1" ht="15"/>
    <row r="675" s="194" customFormat="1" ht="15"/>
    <row r="676" s="194" customFormat="1" ht="15"/>
    <row r="677" s="194" customFormat="1" ht="15"/>
    <row r="678" s="194" customFormat="1" ht="15"/>
    <row r="679" s="194" customFormat="1" ht="15"/>
    <row r="680" s="194" customFormat="1" ht="15"/>
    <row r="681" s="194" customFormat="1" ht="15"/>
    <row r="682" s="194" customFormat="1" ht="15"/>
    <row r="683" s="194" customFormat="1" ht="15"/>
    <row r="684" s="194" customFormat="1" ht="15"/>
    <row r="685" s="194" customFormat="1" ht="15"/>
    <row r="686" s="194" customFormat="1" ht="15"/>
    <row r="687" s="194" customFormat="1" ht="15"/>
    <row r="688" s="194" customFormat="1" ht="15"/>
    <row r="689" s="194" customFormat="1" ht="15"/>
    <row r="690" s="194" customFormat="1" ht="15"/>
    <row r="691" s="194" customFormat="1" ht="15"/>
    <row r="692" s="194" customFormat="1" ht="15"/>
    <row r="693" s="194" customFormat="1" ht="15"/>
    <row r="694" s="194" customFormat="1" ht="15"/>
    <row r="695" s="194" customFormat="1" ht="15"/>
    <row r="696" s="194" customFormat="1" ht="15"/>
    <row r="697" s="194" customFormat="1" ht="15"/>
    <row r="698" s="194" customFormat="1" ht="15"/>
    <row r="699" s="194" customFormat="1" ht="15"/>
    <row r="700" s="194" customFormat="1" ht="15"/>
    <row r="701" s="194" customFormat="1" ht="15"/>
    <row r="702" s="194" customFormat="1" ht="15"/>
    <row r="703" s="194" customFormat="1" ht="15"/>
    <row r="704" s="194" customFormat="1" ht="15"/>
    <row r="705" s="194" customFormat="1" ht="15"/>
    <row r="706" s="194" customFormat="1" ht="15"/>
    <row r="707" s="194" customFormat="1" ht="15"/>
    <row r="708" s="194" customFormat="1" ht="15"/>
    <row r="709" s="194" customFormat="1" ht="15"/>
    <row r="710" s="194" customFormat="1" ht="15"/>
    <row r="711" s="194" customFormat="1" ht="15"/>
    <row r="712" s="194" customFormat="1" ht="15"/>
    <row r="713" s="194" customFormat="1" ht="15"/>
    <row r="714" s="194" customFormat="1" ht="15"/>
    <row r="715" s="194" customFormat="1" ht="15"/>
    <row r="716" s="194" customFormat="1" ht="15"/>
    <row r="717" s="194" customFormat="1" ht="15"/>
    <row r="718" s="194" customFormat="1" ht="15"/>
    <row r="719" s="194" customFormat="1" ht="15"/>
    <row r="720" s="194" customFormat="1" ht="15"/>
    <row r="721" s="194" customFormat="1" ht="15"/>
    <row r="722" s="194" customFormat="1" ht="15"/>
    <row r="723" s="194" customFormat="1" ht="15"/>
    <row r="724" s="194" customFormat="1" ht="15"/>
    <row r="725" s="194" customFormat="1" ht="15"/>
    <row r="726" s="194" customFormat="1" ht="15"/>
    <row r="727" s="194" customFormat="1" ht="15"/>
    <row r="728" s="194" customFormat="1" ht="15"/>
    <row r="729" s="194" customFormat="1" ht="15"/>
    <row r="730" s="194" customFormat="1" ht="15"/>
    <row r="731" s="194" customFormat="1" ht="15"/>
    <row r="732" s="194" customFormat="1" ht="15"/>
    <row r="733" s="194" customFormat="1" ht="15"/>
    <row r="734" s="194" customFormat="1" ht="15"/>
    <row r="735" s="194" customFormat="1" ht="15"/>
    <row r="736" s="194" customFormat="1" ht="15"/>
    <row r="737" s="194" customFormat="1" ht="15"/>
    <row r="738" s="194" customFormat="1" ht="15"/>
    <row r="739" s="194" customFormat="1" ht="15"/>
    <row r="740" s="194" customFormat="1" ht="15"/>
    <row r="741" s="194" customFormat="1" ht="15"/>
    <row r="742" s="194" customFormat="1" ht="15"/>
    <row r="743" s="194" customFormat="1" ht="15"/>
    <row r="744" s="194" customFormat="1" ht="15"/>
    <row r="745" s="194" customFormat="1" ht="15"/>
    <row r="746" s="194" customFormat="1" ht="15"/>
    <row r="747" s="194" customFormat="1" ht="15"/>
    <row r="748" s="194" customFormat="1" ht="15"/>
    <row r="749" s="194" customFormat="1" ht="15"/>
    <row r="750" s="194" customFormat="1" ht="15"/>
    <row r="751" s="194" customFormat="1" ht="15"/>
    <row r="752" s="194" customFormat="1" ht="15"/>
    <row r="753" s="194" customFormat="1" ht="15"/>
    <row r="754" s="194" customFormat="1" ht="15"/>
    <row r="755" s="194" customFormat="1" ht="15"/>
    <row r="756" s="194" customFormat="1" ht="15"/>
    <row r="757" s="194" customFormat="1" ht="15"/>
    <row r="758" s="194" customFormat="1" ht="15"/>
    <row r="759" s="194" customFormat="1" ht="15"/>
    <row r="760" s="194" customFormat="1" ht="15"/>
    <row r="761" s="194" customFormat="1" ht="15"/>
    <row r="762" s="194" customFormat="1" ht="15"/>
    <row r="763" s="194" customFormat="1" ht="15"/>
    <row r="764" s="194" customFormat="1" ht="15"/>
    <row r="765" s="194" customFormat="1" ht="15"/>
    <row r="766" s="194" customFormat="1" ht="15"/>
    <row r="767" s="194" customFormat="1" ht="15"/>
    <row r="768" s="194" customFormat="1" ht="15"/>
    <row r="769" s="194" customFormat="1" ht="15"/>
    <row r="770" s="194" customFormat="1" ht="15"/>
    <row r="771" s="194" customFormat="1" ht="15"/>
    <row r="772" s="194" customFormat="1" ht="15"/>
    <row r="773" s="194" customFormat="1" ht="15"/>
    <row r="774" s="194" customFormat="1" ht="15"/>
    <row r="775" s="194" customFormat="1" ht="15"/>
    <row r="776" s="194" customFormat="1" ht="15"/>
    <row r="777" s="194" customFormat="1" ht="15"/>
    <row r="778" s="194" customFormat="1" ht="15"/>
    <row r="779" s="194" customFormat="1" ht="15"/>
    <row r="780" s="194" customFormat="1" ht="15"/>
    <row r="781" s="194" customFormat="1" ht="15"/>
    <row r="782" s="194" customFormat="1" ht="15"/>
    <row r="783" s="194" customFormat="1" ht="15"/>
    <row r="784" s="194" customFormat="1" ht="15"/>
    <row r="785" s="194" customFormat="1" ht="15"/>
    <row r="786" s="194" customFormat="1" ht="15"/>
    <row r="787" s="194" customFormat="1" ht="15"/>
    <row r="788" s="194" customFormat="1" ht="15"/>
    <row r="789" s="194" customFormat="1" ht="15"/>
    <row r="790" s="194" customFormat="1" ht="15"/>
    <row r="791" s="194" customFormat="1" ht="15"/>
    <row r="792" s="194" customFormat="1" ht="15"/>
    <row r="793" s="194" customFormat="1" ht="15"/>
    <row r="794" s="194" customFormat="1" ht="15"/>
    <row r="795" s="194" customFormat="1" ht="15"/>
    <row r="796" s="194" customFormat="1" ht="15"/>
    <row r="797" s="194" customFormat="1" ht="15"/>
    <row r="798" s="194" customFormat="1" ht="15"/>
    <row r="799" s="194" customFormat="1" ht="15"/>
    <row r="800" s="194" customFormat="1" ht="15"/>
    <row r="801" s="194" customFormat="1" ht="15"/>
    <row r="802" s="194" customFormat="1" ht="15"/>
    <row r="803" s="194" customFormat="1" ht="15"/>
    <row r="804" s="194" customFormat="1" ht="15"/>
    <row r="805" s="194" customFormat="1" ht="15"/>
    <row r="806" s="194" customFormat="1" ht="15"/>
    <row r="807" s="194" customFormat="1" ht="15"/>
    <row r="808" s="194" customFormat="1" ht="15"/>
    <row r="809" s="194" customFormat="1" ht="15"/>
    <row r="810" s="194" customFormat="1" ht="15"/>
    <row r="811" s="194" customFormat="1" ht="15"/>
    <row r="812" s="194" customFormat="1" ht="15"/>
    <row r="813" s="194" customFormat="1" ht="15"/>
    <row r="814" s="194" customFormat="1" ht="15"/>
    <row r="815" s="194" customFormat="1" ht="15"/>
    <row r="816" s="194" customFormat="1" ht="15"/>
    <row r="817" s="194" customFormat="1" ht="15"/>
    <row r="818" s="194" customFormat="1" ht="15"/>
    <row r="819" s="194" customFormat="1" ht="15"/>
    <row r="820" s="194" customFormat="1" ht="15"/>
    <row r="821" s="194" customFormat="1" ht="15"/>
    <row r="822" s="194" customFormat="1" ht="15"/>
    <row r="823" s="194" customFormat="1" ht="15"/>
    <row r="824" s="194" customFormat="1" ht="15"/>
    <row r="825" s="194" customFormat="1" ht="15"/>
    <row r="826" s="194" customFormat="1" ht="15"/>
    <row r="827" s="194" customFormat="1" ht="15"/>
    <row r="828" s="194" customFormat="1" ht="15"/>
    <row r="829" s="194" customFormat="1" ht="15"/>
    <row r="830" s="194" customFormat="1" ht="15"/>
    <row r="831" s="194" customFormat="1" ht="15"/>
    <row r="832" s="194" customFormat="1" ht="15"/>
    <row r="833" s="194" customFormat="1" ht="15"/>
    <row r="834" s="194" customFormat="1" ht="15"/>
    <row r="835" s="194" customFormat="1" ht="15"/>
    <row r="836" s="194" customFormat="1" ht="15"/>
    <row r="837" s="194" customFormat="1" ht="15"/>
    <row r="838" s="194" customFormat="1" ht="15"/>
    <row r="839" s="194" customFormat="1" ht="15"/>
    <row r="840" s="194" customFormat="1" ht="15"/>
    <row r="841" s="194" customFormat="1" ht="15"/>
    <row r="842" s="194" customFormat="1" ht="15"/>
    <row r="843" s="194" customFormat="1" ht="15"/>
    <row r="844" s="194" customFormat="1" ht="15"/>
    <row r="845" s="194" customFormat="1" ht="15"/>
    <row r="846" s="194" customFormat="1" ht="15"/>
    <row r="847" s="194" customFormat="1" ht="15"/>
    <row r="848" s="194" customFormat="1" ht="15"/>
    <row r="849" s="194" customFormat="1" ht="15"/>
    <row r="850" s="194" customFormat="1" ht="15"/>
    <row r="851" s="194" customFormat="1" ht="15"/>
    <row r="852" s="194" customFormat="1" ht="15"/>
    <row r="853" s="194" customFormat="1" ht="15"/>
    <row r="854" s="194" customFormat="1" ht="15"/>
    <row r="855" s="194" customFormat="1" ht="15"/>
    <row r="856" s="194" customFormat="1" ht="15"/>
    <row r="857" s="194" customFormat="1" ht="15"/>
    <row r="858" s="194" customFormat="1" ht="15"/>
    <row r="859" s="194" customFormat="1" ht="15"/>
    <row r="860" s="194" customFormat="1" ht="15"/>
    <row r="861" s="194" customFormat="1" ht="15"/>
    <row r="862" s="194" customFormat="1" ht="15"/>
    <row r="863" s="194" customFormat="1" ht="15"/>
    <row r="864" s="194" customFormat="1" ht="15"/>
    <row r="865" s="194" customFormat="1" ht="15"/>
    <row r="866" s="194" customFormat="1" ht="15"/>
    <row r="867" s="194" customFormat="1" ht="15"/>
    <row r="868" s="194" customFormat="1" ht="15"/>
    <row r="869" s="194" customFormat="1" ht="15"/>
    <row r="870" s="194" customFormat="1" ht="15"/>
    <row r="871" s="194" customFormat="1" ht="15"/>
    <row r="872" s="194" customFormat="1" ht="15"/>
    <row r="873" s="194" customFormat="1" ht="15"/>
    <row r="874" s="194" customFormat="1" ht="15"/>
    <row r="875" s="194" customFormat="1" ht="15"/>
    <row r="876" s="194" customFormat="1" ht="15"/>
    <row r="877" s="194" customFormat="1" ht="15"/>
    <row r="878" s="194" customFormat="1" ht="15"/>
    <row r="879" s="194" customFormat="1" ht="15"/>
    <row r="880" s="194" customFormat="1" ht="15"/>
    <row r="881" s="194" customFormat="1" ht="15"/>
    <row r="882" s="194" customFormat="1" ht="15"/>
    <row r="883" s="194" customFormat="1" ht="15"/>
    <row r="884" s="194" customFormat="1" ht="15"/>
    <row r="885" s="194" customFormat="1" ht="15"/>
    <row r="886" s="194" customFormat="1" ht="15"/>
    <row r="887" s="194" customFormat="1" ht="15"/>
    <row r="888" s="194" customFormat="1" ht="15"/>
    <row r="889" s="194" customFormat="1" ht="15"/>
    <row r="890" s="194" customFormat="1" ht="15"/>
    <row r="891" s="194" customFormat="1" ht="15"/>
    <row r="892" s="194" customFormat="1" ht="15"/>
    <row r="893" s="194" customFormat="1" ht="15"/>
    <row r="894" s="194" customFormat="1" ht="15"/>
    <row r="895" s="194" customFormat="1" ht="15"/>
    <row r="896" s="194" customFormat="1" ht="15"/>
    <row r="897" s="194" customFormat="1" ht="15"/>
    <row r="898" s="194" customFormat="1" ht="15"/>
    <row r="899" s="194" customFormat="1" ht="15"/>
    <row r="900" s="194" customFormat="1" ht="15"/>
    <row r="901" s="194" customFormat="1" ht="15"/>
    <row r="902" s="194" customFormat="1" ht="15"/>
    <row r="903" s="194" customFormat="1" ht="15"/>
    <row r="904" s="194" customFormat="1" ht="15"/>
    <row r="905" s="194" customFormat="1" ht="15"/>
    <row r="906" s="194" customFormat="1" ht="15"/>
    <row r="907" s="194" customFormat="1" ht="15"/>
    <row r="908" s="194" customFormat="1" ht="15"/>
    <row r="909" s="194" customFormat="1" ht="15"/>
    <row r="910" s="194" customFormat="1" ht="15"/>
    <row r="911" s="194" customFormat="1" ht="15"/>
    <row r="912" s="194" customFormat="1" ht="15"/>
    <row r="913" s="194" customFormat="1" ht="15"/>
    <row r="914" s="194" customFormat="1" ht="15"/>
    <row r="915" s="194" customFormat="1" ht="15"/>
    <row r="916" s="194" customFormat="1" ht="15"/>
    <row r="917" s="194" customFormat="1" ht="15"/>
    <row r="918" s="194" customFormat="1" ht="15"/>
    <row r="919" s="194" customFormat="1" ht="15"/>
    <row r="920" s="194" customFormat="1" ht="15"/>
    <row r="921" s="194" customFormat="1" ht="15"/>
    <row r="922" s="194" customFormat="1" ht="15"/>
    <row r="923" s="194" customFormat="1" ht="15"/>
    <row r="924" s="194" customFormat="1" ht="15"/>
    <row r="925" s="194" customFormat="1" ht="15"/>
    <row r="926" s="194" customFormat="1" ht="15"/>
    <row r="927" s="194" customFormat="1" ht="15"/>
    <row r="928" s="194" customFormat="1" ht="15"/>
    <row r="929" s="194" customFormat="1" ht="15"/>
    <row r="930" s="194" customFormat="1" ht="15"/>
    <row r="931" s="194" customFormat="1" ht="15"/>
    <row r="932" s="194" customFormat="1" ht="15"/>
    <row r="933" s="194" customFormat="1" ht="15"/>
    <row r="934" s="194" customFormat="1" ht="15"/>
    <row r="935" s="194" customFormat="1" ht="15"/>
    <row r="936" s="194" customFormat="1" ht="15"/>
    <row r="937" s="194" customFormat="1" ht="15"/>
    <row r="938" s="194" customFormat="1" ht="15"/>
    <row r="939" s="194" customFormat="1" ht="15"/>
    <row r="940" s="194" customFormat="1" ht="15"/>
    <row r="941" s="194" customFormat="1" ht="15"/>
    <row r="942" s="194" customFormat="1" ht="15"/>
    <row r="943" s="194" customFormat="1" ht="15"/>
    <row r="944" s="194" customFormat="1" ht="15"/>
    <row r="945" s="194" customFormat="1" ht="15"/>
    <row r="946" s="194" customFormat="1" ht="15"/>
    <row r="947" s="194" customFormat="1" ht="15"/>
    <row r="948" s="194" customFormat="1" ht="15"/>
    <row r="949" s="194" customFormat="1" ht="15"/>
    <row r="950" s="194" customFormat="1" ht="15"/>
    <row r="951" s="194" customFormat="1" ht="15"/>
    <row r="952" s="194" customFormat="1" ht="15"/>
    <row r="953" s="194" customFormat="1" ht="15"/>
    <row r="954" s="194" customFormat="1" ht="15"/>
    <row r="955" s="194" customFormat="1" ht="15"/>
    <row r="956" s="194" customFormat="1" ht="15"/>
    <row r="957" s="194" customFormat="1" ht="15"/>
    <row r="958" s="194" customFormat="1" ht="15"/>
    <row r="959" s="194" customFormat="1" ht="15"/>
    <row r="960" s="194" customFormat="1" ht="15"/>
    <row r="961" s="194" customFormat="1" ht="15"/>
    <row r="962" s="194" customFormat="1" ht="15"/>
    <row r="963" s="194" customFormat="1" ht="15"/>
    <row r="964" s="194" customFormat="1" ht="15"/>
    <row r="965" s="194" customFormat="1" ht="15"/>
    <row r="966" s="194" customFormat="1" ht="15"/>
    <row r="967" s="194" customFormat="1" ht="15"/>
    <row r="968" s="194" customFormat="1" ht="15"/>
    <row r="969" s="194" customFormat="1" ht="15"/>
    <row r="970" s="194" customFormat="1" ht="15"/>
    <row r="971" s="194" customFormat="1" ht="15"/>
    <row r="972" s="194" customFormat="1" ht="15"/>
    <row r="973" s="194" customFormat="1" ht="15"/>
    <row r="974" s="194" customFormat="1" ht="15"/>
    <row r="975" s="194" customFormat="1" ht="15"/>
    <row r="976" s="194" customFormat="1" ht="15"/>
    <row r="977" s="194" customFormat="1" ht="15"/>
    <row r="978" s="194" customFormat="1" ht="15"/>
    <row r="979" s="194" customFormat="1" ht="15"/>
    <row r="980" s="194" customFormat="1" ht="15"/>
    <row r="981" s="194" customFormat="1" ht="15"/>
    <row r="982" s="194" customFormat="1" ht="15"/>
    <row r="983" s="194" customFormat="1" ht="15"/>
    <row r="984" s="194" customFormat="1" ht="15"/>
    <row r="985" s="194" customFormat="1" ht="15"/>
    <row r="986" s="194" customFormat="1" ht="15"/>
    <row r="987" s="194" customFormat="1" ht="15"/>
    <row r="988" s="194" customFormat="1" ht="15"/>
    <row r="989" s="194" customFormat="1" ht="15"/>
    <row r="990" s="194" customFormat="1" ht="15"/>
    <row r="991" s="194" customFormat="1" ht="15"/>
    <row r="992" s="194" customFormat="1" ht="15"/>
    <row r="993" s="194" customFormat="1" ht="15"/>
    <row r="994" s="194" customFormat="1" ht="15"/>
    <row r="995" s="194" customFormat="1" ht="15"/>
    <row r="996" s="194" customFormat="1" ht="15"/>
    <row r="997" s="194" customFormat="1" ht="15"/>
    <row r="998" s="194" customFormat="1" ht="15"/>
    <row r="999" s="194" customFormat="1" ht="15"/>
    <row r="1000" s="194" customFormat="1" ht="15"/>
    <row r="1001" s="194" customFormat="1" ht="15"/>
    <row r="1002" s="194" customFormat="1" ht="15"/>
    <row r="1003" s="194" customFormat="1" ht="15"/>
    <row r="1004" s="194" customFormat="1" ht="15"/>
    <row r="1005" s="194" customFormat="1" ht="15"/>
    <row r="1006" s="194" customFormat="1" ht="15"/>
    <row r="1007" s="194" customFormat="1" ht="15"/>
    <row r="1008" s="194" customFormat="1" ht="15"/>
    <row r="1009" s="194" customFormat="1" ht="15"/>
    <row r="1010" s="194" customFormat="1" ht="15"/>
    <row r="1011" s="194" customFormat="1" ht="15"/>
    <row r="1012" s="194" customFormat="1" ht="15"/>
    <row r="1013" s="194" customFormat="1" ht="15"/>
    <row r="1014" s="194" customFormat="1" ht="15"/>
    <row r="1015" s="194" customFormat="1" ht="15"/>
    <row r="1016" s="194" customFormat="1" ht="15"/>
    <row r="1017" s="194" customFormat="1" ht="15"/>
    <row r="1018" s="194" customFormat="1" ht="15"/>
    <row r="1019" s="194" customFormat="1" ht="15"/>
    <row r="1020" s="194" customFormat="1" ht="15"/>
    <row r="1021" s="194" customFormat="1" ht="15"/>
    <row r="1022" s="194" customFormat="1" ht="15"/>
    <row r="1023" s="194" customFormat="1" ht="15"/>
    <row r="1024" s="194" customFormat="1" ht="15"/>
    <row r="1025" s="194" customFormat="1" ht="15"/>
    <row r="1026" s="194" customFormat="1" ht="15"/>
    <row r="1027" s="194" customFormat="1" ht="15"/>
    <row r="1028" s="194" customFormat="1" ht="15"/>
    <row r="1029" s="194" customFormat="1" ht="15"/>
    <row r="1030" s="194" customFormat="1" ht="15"/>
    <row r="1031" s="194" customFormat="1" ht="15"/>
    <row r="1032" s="194" customFormat="1" ht="15"/>
    <row r="1033" s="194" customFormat="1" ht="15"/>
    <row r="1034" s="194" customFormat="1" ht="15"/>
    <row r="1035" s="194" customFormat="1" ht="15"/>
    <row r="1036" s="194" customFormat="1" ht="15"/>
    <row r="1037" s="194" customFormat="1" ht="15"/>
    <row r="1038" s="194" customFormat="1" ht="15"/>
    <row r="1039" s="194" customFormat="1" ht="15"/>
    <row r="1040" s="194" customFormat="1" ht="15"/>
    <row r="1041" s="194" customFormat="1" ht="15"/>
    <row r="1042" s="194" customFormat="1" ht="15"/>
    <row r="1043" s="194" customFormat="1" ht="15"/>
    <row r="1044" s="194" customFormat="1" ht="15"/>
    <row r="1045" s="194" customFormat="1" ht="15"/>
    <row r="1046" s="194" customFormat="1" ht="15"/>
    <row r="1047" spans="1:31" s="194" customFormat="1" ht="15">
      <c r="A1047" s="121"/>
      <c r="B1047" s="235"/>
      <c r="C1047" s="124"/>
      <c r="D1047" s="124"/>
      <c r="E1047" s="124"/>
      <c r="F1047" s="124"/>
      <c r="G1047" s="124"/>
      <c r="H1047" s="123"/>
      <c r="I1047" s="124"/>
      <c r="J1047" s="124"/>
      <c r="K1047" s="124"/>
      <c r="L1047" s="124"/>
      <c r="M1047" s="124"/>
      <c r="N1047" s="124"/>
      <c r="O1047" s="124"/>
      <c r="P1047" s="123"/>
      <c r="Q1047" s="124"/>
      <c r="R1047" s="124"/>
      <c r="S1047" s="124"/>
      <c r="T1047" s="124"/>
      <c r="U1047" s="124"/>
      <c r="V1047" s="124"/>
      <c r="W1047" s="153"/>
      <c r="X1047" s="122"/>
      <c r="Y1047" s="122"/>
      <c r="Z1047" s="124"/>
      <c r="AA1047" s="124"/>
      <c r="AB1047" s="124"/>
      <c r="AC1047" s="124"/>
      <c r="AD1047" s="124"/>
      <c r="AE1047" s="124"/>
    </row>
    <row r="1048" spans="1:31" s="194" customFormat="1" ht="15">
      <c r="A1048" s="121"/>
      <c r="B1048" s="235"/>
      <c r="C1048" s="124"/>
      <c r="D1048" s="124"/>
      <c r="E1048" s="124"/>
      <c r="F1048" s="124"/>
      <c r="G1048" s="124"/>
      <c r="H1048" s="123"/>
      <c r="I1048" s="124"/>
      <c r="J1048" s="124"/>
      <c r="K1048" s="124"/>
      <c r="L1048" s="124"/>
      <c r="M1048" s="124"/>
      <c r="N1048" s="124"/>
      <c r="O1048" s="124"/>
      <c r="P1048" s="123"/>
      <c r="Q1048" s="124"/>
      <c r="R1048" s="124"/>
      <c r="S1048" s="124"/>
      <c r="T1048" s="124"/>
      <c r="U1048" s="124"/>
      <c r="V1048" s="124"/>
      <c r="W1048" s="153"/>
      <c r="X1048" s="122"/>
      <c r="Y1048" s="122"/>
      <c r="Z1048" s="124"/>
      <c r="AA1048" s="124"/>
      <c r="AB1048" s="124"/>
      <c r="AC1048" s="124"/>
      <c r="AD1048" s="124"/>
      <c r="AE1048" s="124"/>
    </row>
    <row r="1049" spans="1:31" s="194" customFormat="1" ht="15">
      <c r="A1049" s="121"/>
      <c r="B1049" s="235"/>
      <c r="C1049" s="124"/>
      <c r="D1049" s="124"/>
      <c r="E1049" s="124"/>
      <c r="F1049" s="124"/>
      <c r="G1049" s="124"/>
      <c r="H1049" s="123"/>
      <c r="I1049" s="124"/>
      <c r="J1049" s="124"/>
      <c r="K1049" s="124"/>
      <c r="L1049" s="124"/>
      <c r="M1049" s="124"/>
      <c r="N1049" s="124"/>
      <c r="O1049" s="124"/>
      <c r="P1049" s="123"/>
      <c r="Q1049" s="124"/>
      <c r="R1049" s="124"/>
      <c r="S1049" s="124"/>
      <c r="T1049" s="124"/>
      <c r="U1049" s="124"/>
      <c r="V1049" s="124"/>
      <c r="W1049" s="153"/>
      <c r="X1049" s="122"/>
      <c r="Y1049" s="122"/>
      <c r="Z1049" s="124"/>
      <c r="AA1049" s="124"/>
      <c r="AB1049" s="124"/>
      <c r="AC1049" s="124"/>
      <c r="AD1049" s="124"/>
      <c r="AE1049" s="124"/>
    </row>
    <row r="1050" spans="1:31" s="194" customFormat="1" ht="15">
      <c r="A1050" s="121"/>
      <c r="B1050" s="235"/>
      <c r="C1050" s="124"/>
      <c r="D1050" s="124"/>
      <c r="E1050" s="124"/>
      <c r="F1050" s="124"/>
      <c r="G1050" s="124"/>
      <c r="H1050" s="123"/>
      <c r="I1050" s="124"/>
      <c r="J1050" s="124"/>
      <c r="K1050" s="124"/>
      <c r="L1050" s="124"/>
      <c r="M1050" s="124"/>
      <c r="N1050" s="124"/>
      <c r="O1050" s="124"/>
      <c r="P1050" s="123"/>
      <c r="Q1050" s="124"/>
      <c r="R1050" s="124"/>
      <c r="S1050" s="124"/>
      <c r="T1050" s="124"/>
      <c r="U1050" s="124"/>
      <c r="V1050" s="124"/>
      <c r="W1050" s="153"/>
      <c r="X1050" s="122"/>
      <c r="Y1050" s="122"/>
      <c r="Z1050" s="124"/>
      <c r="AA1050" s="124"/>
      <c r="AB1050" s="124"/>
      <c r="AC1050" s="124"/>
      <c r="AD1050" s="124"/>
      <c r="AE1050" s="124"/>
    </row>
    <row r="1051" spans="1:31" s="194" customFormat="1" ht="15">
      <c r="A1051" s="121"/>
      <c r="B1051" s="235"/>
      <c r="C1051" s="124"/>
      <c r="D1051" s="124"/>
      <c r="E1051" s="124"/>
      <c r="F1051" s="124"/>
      <c r="G1051" s="124"/>
      <c r="H1051" s="123"/>
      <c r="I1051" s="124"/>
      <c r="J1051" s="124"/>
      <c r="K1051" s="124"/>
      <c r="L1051" s="124"/>
      <c r="M1051" s="124"/>
      <c r="N1051" s="124"/>
      <c r="O1051" s="124"/>
      <c r="P1051" s="123"/>
      <c r="Q1051" s="124"/>
      <c r="R1051" s="124"/>
      <c r="S1051" s="124"/>
      <c r="T1051" s="124"/>
      <c r="U1051" s="124"/>
      <c r="V1051" s="124"/>
      <c r="W1051" s="153"/>
      <c r="X1051" s="122"/>
      <c r="Y1051" s="122"/>
      <c r="Z1051" s="124"/>
      <c r="AA1051" s="124"/>
      <c r="AB1051" s="124"/>
      <c r="AC1051" s="124"/>
      <c r="AD1051" s="124"/>
      <c r="AE1051" s="124"/>
    </row>
    <row r="1052" spans="1:31" s="194" customFormat="1" ht="15">
      <c r="A1052" s="121"/>
      <c r="B1052" s="235"/>
      <c r="C1052" s="124"/>
      <c r="D1052" s="124"/>
      <c r="E1052" s="124"/>
      <c r="F1052" s="124"/>
      <c r="G1052" s="124"/>
      <c r="H1052" s="123"/>
      <c r="I1052" s="124"/>
      <c r="J1052" s="124"/>
      <c r="K1052" s="124"/>
      <c r="L1052" s="124"/>
      <c r="M1052" s="124"/>
      <c r="N1052" s="124"/>
      <c r="O1052" s="124"/>
      <c r="P1052" s="123"/>
      <c r="Q1052" s="124"/>
      <c r="R1052" s="124"/>
      <c r="S1052" s="124"/>
      <c r="T1052" s="124"/>
      <c r="U1052" s="124"/>
      <c r="V1052" s="124"/>
      <c r="W1052" s="153"/>
      <c r="X1052" s="122"/>
      <c r="Y1052" s="122"/>
      <c r="Z1052" s="124"/>
      <c r="AA1052" s="124"/>
      <c r="AB1052" s="124"/>
      <c r="AC1052" s="124"/>
      <c r="AD1052" s="124"/>
      <c r="AE1052" s="124"/>
    </row>
    <row r="1053" spans="1:31" s="194" customFormat="1" ht="15">
      <c r="A1053" s="121"/>
      <c r="B1053" s="235"/>
      <c r="C1053" s="124"/>
      <c r="D1053" s="124"/>
      <c r="E1053" s="124"/>
      <c r="F1053" s="124"/>
      <c r="G1053" s="124"/>
      <c r="H1053" s="123"/>
      <c r="I1053" s="124"/>
      <c r="J1053" s="124"/>
      <c r="K1053" s="124"/>
      <c r="L1053" s="124"/>
      <c r="M1053" s="124"/>
      <c r="N1053" s="124"/>
      <c r="O1053" s="124"/>
      <c r="P1053" s="123"/>
      <c r="Q1053" s="124"/>
      <c r="R1053" s="124"/>
      <c r="S1053" s="124"/>
      <c r="T1053" s="124"/>
      <c r="U1053" s="124"/>
      <c r="V1053" s="124"/>
      <c r="W1053" s="153"/>
      <c r="X1053" s="122"/>
      <c r="Y1053" s="122"/>
      <c r="Z1053" s="124"/>
      <c r="AA1053" s="124"/>
      <c r="AB1053" s="124"/>
      <c r="AC1053" s="124"/>
      <c r="AD1053" s="124"/>
      <c r="AE1053" s="124"/>
    </row>
    <row r="1054" spans="1:31" s="194" customFormat="1" ht="15">
      <c r="A1054" s="121"/>
      <c r="B1054" s="235"/>
      <c r="C1054" s="124"/>
      <c r="D1054" s="124"/>
      <c r="E1054" s="124"/>
      <c r="F1054" s="124"/>
      <c r="G1054" s="124"/>
      <c r="H1054" s="123"/>
      <c r="I1054" s="124"/>
      <c r="J1054" s="124"/>
      <c r="K1054" s="124"/>
      <c r="L1054" s="124"/>
      <c r="M1054" s="124"/>
      <c r="N1054" s="124"/>
      <c r="O1054" s="124"/>
      <c r="P1054" s="123"/>
      <c r="Q1054" s="124"/>
      <c r="R1054" s="124"/>
      <c r="S1054" s="124"/>
      <c r="T1054" s="124"/>
      <c r="U1054" s="124"/>
      <c r="V1054" s="124"/>
      <c r="W1054" s="153"/>
      <c r="X1054" s="122"/>
      <c r="Y1054" s="122"/>
      <c r="Z1054" s="124"/>
      <c r="AA1054" s="124"/>
      <c r="AB1054" s="124"/>
      <c r="AC1054" s="124"/>
      <c r="AD1054" s="124"/>
      <c r="AE1054" s="124"/>
    </row>
    <row r="1055" spans="1:31" s="194" customFormat="1" ht="15">
      <c r="A1055" s="121"/>
      <c r="B1055" s="235"/>
      <c r="C1055" s="124"/>
      <c r="D1055" s="124"/>
      <c r="E1055" s="124"/>
      <c r="F1055" s="124"/>
      <c r="G1055" s="124"/>
      <c r="H1055" s="123"/>
      <c r="I1055" s="124"/>
      <c r="J1055" s="124"/>
      <c r="K1055" s="124"/>
      <c r="L1055" s="124"/>
      <c r="M1055" s="124"/>
      <c r="N1055" s="124"/>
      <c r="O1055" s="124"/>
      <c r="P1055" s="123"/>
      <c r="Q1055" s="124"/>
      <c r="R1055" s="124"/>
      <c r="S1055" s="124"/>
      <c r="T1055" s="124"/>
      <c r="U1055" s="124"/>
      <c r="V1055" s="124"/>
      <c r="W1055" s="153"/>
      <c r="X1055" s="122"/>
      <c r="Y1055" s="122"/>
      <c r="Z1055" s="124"/>
      <c r="AA1055" s="124"/>
      <c r="AB1055" s="124"/>
      <c r="AC1055" s="124"/>
      <c r="AD1055" s="124"/>
      <c r="AE1055" s="124"/>
    </row>
    <row r="1056" spans="1:31" s="194" customFormat="1" ht="15">
      <c r="A1056" s="121"/>
      <c r="B1056" s="235"/>
      <c r="C1056" s="124"/>
      <c r="D1056" s="124"/>
      <c r="E1056" s="124"/>
      <c r="F1056" s="124"/>
      <c r="G1056" s="124"/>
      <c r="H1056" s="123"/>
      <c r="I1056" s="124"/>
      <c r="J1056" s="124"/>
      <c r="K1056" s="124"/>
      <c r="L1056" s="124"/>
      <c r="M1056" s="124"/>
      <c r="N1056" s="124"/>
      <c r="O1056" s="124"/>
      <c r="P1056" s="123"/>
      <c r="Q1056" s="124"/>
      <c r="R1056" s="124"/>
      <c r="S1056" s="124"/>
      <c r="T1056" s="124"/>
      <c r="U1056" s="124"/>
      <c r="V1056" s="124"/>
      <c r="W1056" s="153"/>
      <c r="X1056" s="122"/>
      <c r="Y1056" s="122"/>
      <c r="Z1056" s="124"/>
      <c r="AA1056" s="124"/>
      <c r="AB1056" s="124"/>
      <c r="AC1056" s="124"/>
      <c r="AD1056" s="124"/>
      <c r="AE1056" s="124"/>
    </row>
    <row r="1057" spans="1:31" s="194" customFormat="1" ht="15">
      <c r="A1057" s="121"/>
      <c r="B1057" s="235"/>
      <c r="C1057" s="124"/>
      <c r="D1057" s="124"/>
      <c r="E1057" s="124"/>
      <c r="F1057" s="124"/>
      <c r="G1057" s="124"/>
      <c r="H1057" s="123"/>
      <c r="I1057" s="124"/>
      <c r="J1057" s="124"/>
      <c r="K1057" s="124"/>
      <c r="L1057" s="124"/>
      <c r="M1057" s="124"/>
      <c r="N1057" s="124"/>
      <c r="O1057" s="124"/>
      <c r="P1057" s="123"/>
      <c r="Q1057" s="124"/>
      <c r="R1057" s="124"/>
      <c r="S1057" s="124"/>
      <c r="T1057" s="124"/>
      <c r="U1057" s="124"/>
      <c r="V1057" s="124"/>
      <c r="W1057" s="153"/>
      <c r="X1057" s="122"/>
      <c r="Y1057" s="122"/>
      <c r="Z1057" s="124"/>
      <c r="AA1057" s="124"/>
      <c r="AB1057" s="124"/>
      <c r="AC1057" s="124"/>
      <c r="AD1057" s="124"/>
      <c r="AE1057" s="124"/>
    </row>
    <row r="1058" spans="1:31" s="194" customFormat="1" ht="15">
      <c r="A1058" s="121"/>
      <c r="B1058" s="235"/>
      <c r="C1058" s="124"/>
      <c r="D1058" s="124"/>
      <c r="E1058" s="124"/>
      <c r="F1058" s="124"/>
      <c r="G1058" s="124"/>
      <c r="H1058" s="123"/>
      <c r="I1058" s="124"/>
      <c r="J1058" s="124"/>
      <c r="K1058" s="124"/>
      <c r="L1058" s="124"/>
      <c r="M1058" s="124"/>
      <c r="N1058" s="124"/>
      <c r="O1058" s="124"/>
      <c r="P1058" s="123"/>
      <c r="Q1058" s="124"/>
      <c r="R1058" s="124"/>
      <c r="S1058" s="124"/>
      <c r="T1058" s="124"/>
      <c r="U1058" s="124"/>
      <c r="V1058" s="124"/>
      <c r="W1058" s="153"/>
      <c r="X1058" s="122"/>
      <c r="Y1058" s="122"/>
      <c r="Z1058" s="124"/>
      <c r="AA1058" s="124"/>
      <c r="AB1058" s="124"/>
      <c r="AC1058" s="124"/>
      <c r="AD1058" s="124"/>
      <c r="AE1058" s="124"/>
    </row>
    <row r="1059" spans="1:31" s="194" customFormat="1" ht="15">
      <c r="A1059" s="121"/>
      <c r="B1059" s="235"/>
      <c r="C1059" s="124"/>
      <c r="D1059" s="124"/>
      <c r="E1059" s="124"/>
      <c r="F1059" s="124"/>
      <c r="G1059" s="124"/>
      <c r="H1059" s="123"/>
      <c r="I1059" s="124"/>
      <c r="J1059" s="124"/>
      <c r="K1059" s="124"/>
      <c r="L1059" s="124"/>
      <c r="M1059" s="124"/>
      <c r="N1059" s="124"/>
      <c r="O1059" s="124"/>
      <c r="P1059" s="123"/>
      <c r="Q1059" s="124"/>
      <c r="R1059" s="124"/>
      <c r="S1059" s="124"/>
      <c r="T1059" s="124"/>
      <c r="U1059" s="124"/>
      <c r="V1059" s="124"/>
      <c r="W1059" s="153"/>
      <c r="X1059" s="122"/>
      <c r="Y1059" s="122"/>
      <c r="Z1059" s="124"/>
      <c r="AA1059" s="124"/>
      <c r="AB1059" s="124"/>
      <c r="AC1059" s="124"/>
      <c r="AD1059" s="124"/>
      <c r="AE1059" s="124"/>
    </row>
    <row r="1060" spans="1:31" s="194" customFormat="1" ht="15">
      <c r="A1060" s="121"/>
      <c r="B1060" s="235"/>
      <c r="C1060" s="124"/>
      <c r="D1060" s="124"/>
      <c r="E1060" s="124"/>
      <c r="F1060" s="124"/>
      <c r="G1060" s="124"/>
      <c r="H1060" s="123"/>
      <c r="I1060" s="124"/>
      <c r="J1060" s="124"/>
      <c r="K1060" s="124"/>
      <c r="L1060" s="124"/>
      <c r="M1060" s="124"/>
      <c r="N1060" s="124"/>
      <c r="O1060" s="124"/>
      <c r="P1060" s="123"/>
      <c r="Q1060" s="124"/>
      <c r="R1060" s="124"/>
      <c r="S1060" s="124"/>
      <c r="T1060" s="124"/>
      <c r="U1060" s="124"/>
      <c r="V1060" s="124"/>
      <c r="W1060" s="153"/>
      <c r="X1060" s="122"/>
      <c r="Y1060" s="122"/>
      <c r="Z1060" s="124"/>
      <c r="AA1060" s="124"/>
      <c r="AB1060" s="124"/>
      <c r="AC1060" s="124"/>
      <c r="AD1060" s="124"/>
      <c r="AE1060" s="124"/>
    </row>
    <row r="1061" spans="1:31" s="194" customFormat="1" ht="15">
      <c r="A1061" s="121"/>
      <c r="B1061" s="235"/>
      <c r="C1061" s="124"/>
      <c r="D1061" s="124"/>
      <c r="E1061" s="124"/>
      <c r="F1061" s="124"/>
      <c r="G1061" s="124"/>
      <c r="H1061" s="123"/>
      <c r="I1061" s="124"/>
      <c r="J1061" s="124"/>
      <c r="K1061" s="124"/>
      <c r="L1061" s="124"/>
      <c r="M1061" s="124"/>
      <c r="N1061" s="124"/>
      <c r="O1061" s="124"/>
      <c r="P1061" s="123"/>
      <c r="Q1061" s="124"/>
      <c r="R1061" s="124"/>
      <c r="S1061" s="124"/>
      <c r="T1061" s="124"/>
      <c r="U1061" s="124"/>
      <c r="V1061" s="124"/>
      <c r="W1061" s="153"/>
      <c r="X1061" s="122"/>
      <c r="Y1061" s="122"/>
      <c r="Z1061" s="124"/>
      <c r="AA1061" s="124"/>
      <c r="AB1061" s="124"/>
      <c r="AC1061" s="124"/>
      <c r="AD1061" s="124"/>
      <c r="AE1061" s="124"/>
    </row>
    <row r="1062" spans="1:31" s="194" customFormat="1" ht="15">
      <c r="A1062" s="121"/>
      <c r="B1062" s="235"/>
      <c r="C1062" s="124"/>
      <c r="D1062" s="124"/>
      <c r="E1062" s="124"/>
      <c r="F1062" s="124"/>
      <c r="G1062" s="124"/>
      <c r="H1062" s="123"/>
      <c r="I1062" s="124"/>
      <c r="J1062" s="124"/>
      <c r="K1062" s="124"/>
      <c r="L1062" s="124"/>
      <c r="M1062" s="124"/>
      <c r="N1062" s="124"/>
      <c r="O1062" s="124"/>
      <c r="P1062" s="123"/>
      <c r="Q1062" s="124"/>
      <c r="R1062" s="124"/>
      <c r="S1062" s="124"/>
      <c r="T1062" s="124"/>
      <c r="U1062" s="124"/>
      <c r="V1062" s="124"/>
      <c r="W1062" s="153"/>
      <c r="X1062" s="122"/>
      <c r="Y1062" s="122"/>
      <c r="Z1062" s="124"/>
      <c r="AA1062" s="124"/>
      <c r="AB1062" s="124"/>
      <c r="AC1062" s="124"/>
      <c r="AD1062" s="124"/>
      <c r="AE1062" s="124"/>
    </row>
    <row r="1063" spans="1:31" s="194" customFormat="1" ht="15">
      <c r="A1063" s="121"/>
      <c r="B1063" s="235"/>
      <c r="C1063" s="124"/>
      <c r="D1063" s="124"/>
      <c r="E1063" s="124"/>
      <c r="F1063" s="124"/>
      <c r="G1063" s="124"/>
      <c r="H1063" s="123"/>
      <c r="I1063" s="124"/>
      <c r="J1063" s="124"/>
      <c r="K1063" s="124"/>
      <c r="L1063" s="124"/>
      <c r="M1063" s="124"/>
      <c r="N1063" s="124"/>
      <c r="O1063" s="124"/>
      <c r="P1063" s="123"/>
      <c r="Q1063" s="124"/>
      <c r="R1063" s="124"/>
      <c r="S1063" s="124"/>
      <c r="T1063" s="124"/>
      <c r="U1063" s="124"/>
      <c r="V1063" s="124"/>
      <c r="W1063" s="153"/>
      <c r="X1063" s="122"/>
      <c r="Y1063" s="122"/>
      <c r="Z1063" s="124"/>
      <c r="AA1063" s="124"/>
      <c r="AB1063" s="124"/>
      <c r="AC1063" s="124"/>
      <c r="AD1063" s="124"/>
      <c r="AE1063" s="124"/>
    </row>
    <row r="1064" spans="1:31" s="194" customFormat="1" ht="15">
      <c r="A1064" s="121"/>
      <c r="B1064" s="235"/>
      <c r="C1064" s="124"/>
      <c r="D1064" s="124"/>
      <c r="E1064" s="124"/>
      <c r="F1064" s="124"/>
      <c r="G1064" s="124"/>
      <c r="H1064" s="123"/>
      <c r="I1064" s="124"/>
      <c r="J1064" s="124"/>
      <c r="K1064" s="124"/>
      <c r="L1064" s="124"/>
      <c r="M1064" s="124"/>
      <c r="N1064" s="124"/>
      <c r="O1064" s="124"/>
      <c r="P1064" s="123"/>
      <c r="Q1064" s="124"/>
      <c r="R1064" s="124"/>
      <c r="S1064" s="124"/>
      <c r="T1064" s="124"/>
      <c r="U1064" s="124"/>
      <c r="V1064" s="124"/>
      <c r="W1064" s="153"/>
      <c r="X1064" s="122"/>
      <c r="Y1064" s="122"/>
      <c r="Z1064" s="124"/>
      <c r="AA1064" s="124"/>
      <c r="AB1064" s="124"/>
      <c r="AC1064" s="124"/>
      <c r="AD1064" s="124"/>
      <c r="AE1064" s="124"/>
    </row>
    <row r="1065" spans="1:31" s="194" customFormat="1" ht="15">
      <c r="A1065" s="121"/>
      <c r="B1065" s="235"/>
      <c r="C1065" s="124"/>
      <c r="D1065" s="124"/>
      <c r="E1065" s="124"/>
      <c r="F1065" s="124"/>
      <c r="G1065" s="124"/>
      <c r="H1065" s="123"/>
      <c r="I1065" s="124"/>
      <c r="J1065" s="124"/>
      <c r="K1065" s="124"/>
      <c r="L1065" s="124"/>
      <c r="M1065" s="124"/>
      <c r="N1065" s="124"/>
      <c r="O1065" s="124"/>
      <c r="P1065" s="123"/>
      <c r="Q1065" s="124"/>
      <c r="R1065" s="124"/>
      <c r="S1065" s="124"/>
      <c r="T1065" s="124"/>
      <c r="U1065" s="124"/>
      <c r="V1065" s="124"/>
      <c r="W1065" s="153"/>
      <c r="X1065" s="122"/>
      <c r="Y1065" s="122"/>
      <c r="Z1065" s="124"/>
      <c r="AA1065" s="124"/>
      <c r="AB1065" s="124"/>
      <c r="AC1065" s="124"/>
      <c r="AD1065" s="124"/>
      <c r="AE1065" s="124"/>
    </row>
    <row r="1066" spans="1:31" s="194" customFormat="1" ht="15">
      <c r="A1066" s="121"/>
      <c r="B1066" s="235"/>
      <c r="C1066" s="124"/>
      <c r="D1066" s="124"/>
      <c r="E1066" s="124"/>
      <c r="F1066" s="124"/>
      <c r="G1066" s="124"/>
      <c r="H1066" s="123"/>
      <c r="I1066" s="124"/>
      <c r="J1066" s="124"/>
      <c r="K1066" s="124"/>
      <c r="L1066" s="124"/>
      <c r="M1066" s="124"/>
      <c r="N1066" s="124"/>
      <c r="O1066" s="124"/>
      <c r="P1066" s="123"/>
      <c r="Q1066" s="124"/>
      <c r="R1066" s="124"/>
      <c r="S1066" s="124"/>
      <c r="T1066" s="124"/>
      <c r="U1066" s="124"/>
      <c r="V1066" s="124"/>
      <c r="W1066" s="153"/>
      <c r="X1066" s="122"/>
      <c r="Y1066" s="122"/>
      <c r="Z1066" s="124"/>
      <c r="AA1066" s="124"/>
      <c r="AB1066" s="124"/>
      <c r="AC1066" s="124"/>
      <c r="AD1066" s="124"/>
      <c r="AE1066" s="124"/>
    </row>
    <row r="1067" spans="1:31" s="194" customFormat="1" ht="15">
      <c r="A1067" s="121"/>
      <c r="B1067" s="235"/>
      <c r="C1067" s="124"/>
      <c r="D1067" s="124"/>
      <c r="E1067" s="124"/>
      <c r="F1067" s="124"/>
      <c r="G1067" s="124"/>
      <c r="H1067" s="123"/>
      <c r="I1067" s="124"/>
      <c r="J1067" s="124"/>
      <c r="K1067" s="124"/>
      <c r="L1067" s="124"/>
      <c r="M1067" s="124"/>
      <c r="N1067" s="124"/>
      <c r="O1067" s="124"/>
      <c r="P1067" s="123"/>
      <c r="Q1067" s="124"/>
      <c r="R1067" s="124"/>
      <c r="S1067" s="124"/>
      <c r="T1067" s="124"/>
      <c r="U1067" s="124"/>
      <c r="V1067" s="124"/>
      <c r="W1067" s="153"/>
      <c r="X1067" s="122"/>
      <c r="Y1067" s="122"/>
      <c r="Z1067" s="124"/>
      <c r="AA1067" s="124"/>
      <c r="AB1067" s="124"/>
      <c r="AC1067" s="124"/>
      <c r="AD1067" s="124"/>
      <c r="AE1067" s="124"/>
    </row>
    <row r="1068" spans="1:31" s="194" customFormat="1" ht="15">
      <c r="A1068" s="121"/>
      <c r="B1068" s="235"/>
      <c r="C1068" s="124"/>
      <c r="D1068" s="124"/>
      <c r="E1068" s="124"/>
      <c r="F1068" s="124"/>
      <c r="G1068" s="124"/>
      <c r="H1068" s="123"/>
      <c r="I1068" s="124"/>
      <c r="J1068" s="124"/>
      <c r="K1068" s="124"/>
      <c r="L1068" s="124"/>
      <c r="M1068" s="124"/>
      <c r="N1068" s="124"/>
      <c r="O1068" s="124"/>
      <c r="P1068" s="123"/>
      <c r="Q1068" s="124"/>
      <c r="R1068" s="124"/>
      <c r="S1068" s="124"/>
      <c r="T1068" s="124"/>
      <c r="U1068" s="124"/>
      <c r="V1068" s="124"/>
      <c r="W1068" s="153"/>
      <c r="X1068" s="122"/>
      <c r="Y1068" s="122"/>
      <c r="Z1068" s="124"/>
      <c r="AA1068" s="124"/>
      <c r="AB1068" s="124"/>
      <c r="AC1068" s="124"/>
      <c r="AD1068" s="124"/>
      <c r="AE1068" s="124"/>
    </row>
    <row r="1069" spans="1:31" s="194" customFormat="1" ht="15">
      <c r="A1069" s="121"/>
      <c r="B1069" s="235"/>
      <c r="C1069" s="124"/>
      <c r="D1069" s="124"/>
      <c r="E1069" s="124"/>
      <c r="F1069" s="124"/>
      <c r="G1069" s="124"/>
      <c r="H1069" s="123"/>
      <c r="I1069" s="124"/>
      <c r="J1069" s="124"/>
      <c r="K1069" s="124"/>
      <c r="L1069" s="124"/>
      <c r="M1069" s="124"/>
      <c r="N1069" s="124"/>
      <c r="O1069" s="124"/>
      <c r="P1069" s="123"/>
      <c r="Q1069" s="124"/>
      <c r="R1069" s="124"/>
      <c r="S1069" s="124"/>
      <c r="T1069" s="124"/>
      <c r="U1069" s="124"/>
      <c r="V1069" s="124"/>
      <c r="W1069" s="153"/>
      <c r="X1069" s="122"/>
      <c r="Y1069" s="122"/>
      <c r="Z1069" s="124"/>
      <c r="AA1069" s="124"/>
      <c r="AB1069" s="124"/>
      <c r="AC1069" s="124"/>
      <c r="AD1069" s="124"/>
      <c r="AE1069" s="124"/>
    </row>
    <row r="1070" spans="1:31" s="194" customFormat="1" ht="15">
      <c r="A1070" s="121"/>
      <c r="B1070" s="235"/>
      <c r="C1070" s="124"/>
      <c r="D1070" s="124"/>
      <c r="E1070" s="124"/>
      <c r="F1070" s="124"/>
      <c r="G1070" s="124"/>
      <c r="H1070" s="123"/>
      <c r="I1070" s="124"/>
      <c r="J1070" s="124"/>
      <c r="K1070" s="124"/>
      <c r="L1070" s="124"/>
      <c r="M1070" s="124"/>
      <c r="N1070" s="124"/>
      <c r="O1070" s="124"/>
      <c r="P1070" s="123"/>
      <c r="Q1070" s="124"/>
      <c r="R1070" s="124"/>
      <c r="S1070" s="124"/>
      <c r="T1070" s="124"/>
      <c r="U1070" s="124"/>
      <c r="V1070" s="124"/>
      <c r="W1070" s="153"/>
      <c r="X1070" s="122"/>
      <c r="Y1070" s="122"/>
      <c r="Z1070" s="124"/>
      <c r="AA1070" s="124"/>
      <c r="AB1070" s="124"/>
      <c r="AC1070" s="124"/>
      <c r="AD1070" s="124"/>
      <c r="AE1070" s="124"/>
    </row>
    <row r="1071" spans="1:31" s="194" customFormat="1" ht="15">
      <c r="A1071" s="121"/>
      <c r="B1071" s="235"/>
      <c r="C1071" s="124"/>
      <c r="D1071" s="124"/>
      <c r="E1071" s="124"/>
      <c r="F1071" s="124"/>
      <c r="G1071" s="124"/>
      <c r="H1071" s="123"/>
      <c r="I1071" s="124"/>
      <c r="J1071" s="124"/>
      <c r="K1071" s="124"/>
      <c r="L1071" s="124"/>
      <c r="M1071" s="124"/>
      <c r="N1071" s="124"/>
      <c r="O1071" s="124"/>
      <c r="P1071" s="123"/>
      <c r="Q1071" s="124"/>
      <c r="R1071" s="124"/>
      <c r="S1071" s="124"/>
      <c r="T1071" s="124"/>
      <c r="U1071" s="124"/>
      <c r="V1071" s="124"/>
      <c r="W1071" s="153"/>
      <c r="X1071" s="122"/>
      <c r="Y1071" s="122"/>
      <c r="Z1071" s="124"/>
      <c r="AA1071" s="124"/>
      <c r="AB1071" s="124"/>
      <c r="AC1071" s="124"/>
      <c r="AD1071" s="124"/>
      <c r="AE1071" s="124"/>
    </row>
    <row r="1072" spans="1:31" s="194" customFormat="1" ht="15">
      <c r="A1072" s="121"/>
      <c r="B1072" s="235"/>
      <c r="C1072" s="124"/>
      <c r="D1072" s="124"/>
      <c r="E1072" s="124"/>
      <c r="F1072" s="124"/>
      <c r="G1072" s="124"/>
      <c r="H1072" s="123"/>
      <c r="I1072" s="124"/>
      <c r="J1072" s="124"/>
      <c r="K1072" s="124"/>
      <c r="L1072" s="124"/>
      <c r="M1072" s="124"/>
      <c r="N1072" s="124"/>
      <c r="O1072" s="124"/>
      <c r="P1072" s="123"/>
      <c r="Q1072" s="124"/>
      <c r="R1072" s="124"/>
      <c r="S1072" s="124"/>
      <c r="T1072" s="124"/>
      <c r="U1072" s="124"/>
      <c r="V1072" s="124"/>
      <c r="W1072" s="153"/>
      <c r="X1072" s="122"/>
      <c r="Y1072" s="122"/>
      <c r="Z1072" s="124"/>
      <c r="AA1072" s="124"/>
      <c r="AB1072" s="124"/>
      <c r="AC1072" s="124"/>
      <c r="AD1072" s="124"/>
      <c r="AE1072" s="124"/>
    </row>
    <row r="1073" spans="1:31" s="194" customFormat="1" ht="15">
      <c r="A1073" s="121"/>
      <c r="B1073" s="235"/>
      <c r="C1073" s="124"/>
      <c r="D1073" s="124"/>
      <c r="E1073" s="124"/>
      <c r="F1073" s="124"/>
      <c r="G1073" s="124"/>
      <c r="H1073" s="123"/>
      <c r="I1073" s="124"/>
      <c r="J1073" s="124"/>
      <c r="K1073" s="124"/>
      <c r="L1073" s="124"/>
      <c r="M1073" s="124"/>
      <c r="N1073" s="124"/>
      <c r="O1073" s="124"/>
      <c r="P1073" s="123"/>
      <c r="Q1073" s="124"/>
      <c r="R1073" s="124"/>
      <c r="S1073" s="124"/>
      <c r="T1073" s="124"/>
      <c r="U1073" s="124"/>
      <c r="V1073" s="124"/>
      <c r="W1073" s="153"/>
      <c r="X1073" s="122"/>
      <c r="Y1073" s="122"/>
      <c r="Z1073" s="124"/>
      <c r="AA1073" s="124"/>
      <c r="AB1073" s="124"/>
      <c r="AC1073" s="124"/>
      <c r="AD1073" s="124"/>
      <c r="AE1073" s="124"/>
    </row>
    <row r="1074" spans="1:31" s="194" customFormat="1" ht="15">
      <c r="A1074" s="121"/>
      <c r="B1074" s="235"/>
      <c r="C1074" s="124"/>
      <c r="D1074" s="124"/>
      <c r="E1074" s="124"/>
      <c r="F1074" s="124"/>
      <c r="G1074" s="124"/>
      <c r="H1074" s="123"/>
      <c r="I1074" s="124"/>
      <c r="J1074" s="124"/>
      <c r="K1074" s="124"/>
      <c r="L1074" s="124"/>
      <c r="M1074" s="124"/>
      <c r="N1074" s="124"/>
      <c r="O1074" s="124"/>
      <c r="P1074" s="123"/>
      <c r="Q1074" s="124"/>
      <c r="R1074" s="124"/>
      <c r="S1074" s="124"/>
      <c r="T1074" s="124"/>
      <c r="U1074" s="124"/>
      <c r="V1074" s="124"/>
      <c r="W1074" s="153"/>
      <c r="X1074" s="122"/>
      <c r="Y1074" s="122"/>
      <c r="Z1074" s="124"/>
      <c r="AA1074" s="124"/>
      <c r="AB1074" s="124"/>
      <c r="AC1074" s="124"/>
      <c r="AD1074" s="124"/>
      <c r="AE1074" s="124"/>
    </row>
    <row r="1075" spans="1:31" s="194" customFormat="1" ht="15">
      <c r="A1075" s="121"/>
      <c r="B1075" s="235"/>
      <c r="C1075" s="124"/>
      <c r="D1075" s="124"/>
      <c r="E1075" s="124"/>
      <c r="F1075" s="124"/>
      <c r="G1075" s="124"/>
      <c r="H1075" s="123"/>
      <c r="I1075" s="124"/>
      <c r="J1075" s="124"/>
      <c r="K1075" s="124"/>
      <c r="L1075" s="124"/>
      <c r="M1075" s="124"/>
      <c r="N1075" s="124"/>
      <c r="O1075" s="124"/>
      <c r="P1075" s="123"/>
      <c r="Q1075" s="124"/>
      <c r="R1075" s="124"/>
      <c r="S1075" s="124"/>
      <c r="T1075" s="124"/>
      <c r="U1075" s="124"/>
      <c r="V1075" s="124"/>
      <c r="W1075" s="153"/>
      <c r="X1075" s="122"/>
      <c r="Y1075" s="122"/>
      <c r="Z1075" s="124"/>
      <c r="AA1075" s="124"/>
      <c r="AB1075" s="124"/>
      <c r="AC1075" s="124"/>
      <c r="AD1075" s="124"/>
      <c r="AE1075" s="124"/>
    </row>
    <row r="1076" spans="1:31" s="194" customFormat="1" ht="15">
      <c r="A1076" s="121"/>
      <c r="B1076" s="235"/>
      <c r="C1076" s="124"/>
      <c r="D1076" s="124"/>
      <c r="E1076" s="124"/>
      <c r="F1076" s="124"/>
      <c r="G1076" s="124"/>
      <c r="H1076" s="123"/>
      <c r="I1076" s="124"/>
      <c r="J1076" s="124"/>
      <c r="K1076" s="124"/>
      <c r="L1076" s="124"/>
      <c r="M1076" s="124"/>
      <c r="N1076" s="124"/>
      <c r="O1076" s="124"/>
      <c r="P1076" s="123"/>
      <c r="Q1076" s="124"/>
      <c r="R1076" s="124"/>
      <c r="S1076" s="124"/>
      <c r="T1076" s="124"/>
      <c r="U1076" s="124"/>
      <c r="V1076" s="124"/>
      <c r="W1076" s="153"/>
      <c r="X1076" s="122"/>
      <c r="Y1076" s="122"/>
      <c r="Z1076" s="124"/>
      <c r="AA1076" s="124"/>
      <c r="AB1076" s="124"/>
      <c r="AC1076" s="124"/>
      <c r="AD1076" s="124"/>
      <c r="AE1076" s="124"/>
    </row>
    <row r="1077" spans="1:31" s="194" customFormat="1" ht="15">
      <c r="A1077" s="121"/>
      <c r="B1077" s="235"/>
      <c r="C1077" s="124"/>
      <c r="D1077" s="124"/>
      <c r="E1077" s="124"/>
      <c r="F1077" s="124"/>
      <c r="G1077" s="124"/>
      <c r="H1077" s="123"/>
      <c r="I1077" s="124"/>
      <c r="J1077" s="124"/>
      <c r="K1077" s="124"/>
      <c r="L1077" s="124"/>
      <c r="M1077" s="124"/>
      <c r="N1077" s="124"/>
      <c r="O1077" s="124"/>
      <c r="P1077" s="123"/>
      <c r="Q1077" s="124"/>
      <c r="R1077" s="124"/>
      <c r="S1077" s="124"/>
      <c r="T1077" s="124"/>
      <c r="U1077" s="124"/>
      <c r="V1077" s="124"/>
      <c r="W1077" s="153"/>
      <c r="X1077" s="122"/>
      <c r="Y1077" s="122"/>
      <c r="Z1077" s="124"/>
      <c r="AA1077" s="124"/>
      <c r="AB1077" s="124"/>
      <c r="AC1077" s="124"/>
      <c r="AD1077" s="124"/>
      <c r="AE1077" s="124"/>
    </row>
    <row r="1078" spans="1:31" s="194" customFormat="1" ht="15">
      <c r="A1078" s="121"/>
      <c r="B1078" s="235"/>
      <c r="C1078" s="124"/>
      <c r="D1078" s="124"/>
      <c r="E1078" s="124"/>
      <c r="F1078" s="124"/>
      <c r="G1078" s="124"/>
      <c r="H1078" s="123"/>
      <c r="I1078" s="124"/>
      <c r="J1078" s="124"/>
      <c r="K1078" s="124"/>
      <c r="L1078" s="124"/>
      <c r="M1078" s="124"/>
      <c r="N1078" s="124"/>
      <c r="O1078" s="124"/>
      <c r="P1078" s="123"/>
      <c r="Q1078" s="124"/>
      <c r="R1078" s="124"/>
      <c r="S1078" s="124"/>
      <c r="T1078" s="124"/>
      <c r="U1078" s="124"/>
      <c r="V1078" s="124"/>
      <c r="W1078" s="153"/>
      <c r="X1078" s="122"/>
      <c r="Y1078" s="122"/>
      <c r="Z1078" s="124"/>
      <c r="AA1078" s="124"/>
      <c r="AB1078" s="124"/>
      <c r="AC1078" s="124"/>
      <c r="AD1078" s="124"/>
      <c r="AE1078" s="124"/>
    </row>
    <row r="1079" spans="1:31" s="194" customFormat="1" ht="15">
      <c r="A1079" s="121"/>
      <c r="B1079" s="235"/>
      <c r="C1079" s="124"/>
      <c r="D1079" s="124"/>
      <c r="E1079" s="124"/>
      <c r="F1079" s="124"/>
      <c r="G1079" s="124"/>
      <c r="H1079" s="123"/>
      <c r="I1079" s="124"/>
      <c r="J1079" s="124"/>
      <c r="K1079" s="124"/>
      <c r="L1079" s="124"/>
      <c r="M1079" s="124"/>
      <c r="N1079" s="124"/>
      <c r="O1079" s="124"/>
      <c r="P1079" s="123"/>
      <c r="Q1079" s="124"/>
      <c r="R1079" s="124"/>
      <c r="S1079" s="124"/>
      <c r="T1079" s="124"/>
      <c r="U1079" s="124"/>
      <c r="V1079" s="124"/>
      <c r="W1079" s="153"/>
      <c r="X1079" s="122"/>
      <c r="Y1079" s="122"/>
      <c r="Z1079" s="124"/>
      <c r="AA1079" s="124"/>
      <c r="AB1079" s="124"/>
      <c r="AC1079" s="124"/>
      <c r="AD1079" s="124"/>
      <c r="AE1079" s="124"/>
    </row>
    <row r="1080" spans="1:31" s="194" customFormat="1" ht="15">
      <c r="A1080" s="121"/>
      <c r="B1080" s="235"/>
      <c r="C1080" s="124"/>
      <c r="D1080" s="124"/>
      <c r="E1080" s="124"/>
      <c r="F1080" s="124"/>
      <c r="G1080" s="124"/>
      <c r="H1080" s="123"/>
      <c r="I1080" s="124"/>
      <c r="J1080" s="124"/>
      <c r="K1080" s="124"/>
      <c r="L1080" s="124"/>
      <c r="M1080" s="124"/>
      <c r="N1080" s="124"/>
      <c r="O1080" s="124"/>
      <c r="P1080" s="123"/>
      <c r="Q1080" s="124"/>
      <c r="R1080" s="124"/>
      <c r="S1080" s="124"/>
      <c r="T1080" s="124"/>
      <c r="U1080" s="124"/>
      <c r="V1080" s="124"/>
      <c r="W1080" s="153"/>
      <c r="X1080" s="122"/>
      <c r="Y1080" s="122"/>
      <c r="Z1080" s="124"/>
      <c r="AA1080" s="124"/>
      <c r="AB1080" s="124"/>
      <c r="AC1080" s="124"/>
      <c r="AD1080" s="124"/>
      <c r="AE1080" s="124"/>
    </row>
    <row r="1081" spans="1:31" s="194" customFormat="1" ht="15">
      <c r="A1081" s="121"/>
      <c r="B1081" s="235"/>
      <c r="C1081" s="124"/>
      <c r="D1081" s="124"/>
      <c r="E1081" s="124"/>
      <c r="F1081" s="124"/>
      <c r="G1081" s="124"/>
      <c r="H1081" s="123"/>
      <c r="I1081" s="124"/>
      <c r="J1081" s="124"/>
      <c r="K1081" s="124"/>
      <c r="L1081" s="124"/>
      <c r="M1081" s="124"/>
      <c r="N1081" s="124"/>
      <c r="O1081" s="124"/>
      <c r="P1081" s="123"/>
      <c r="Q1081" s="124"/>
      <c r="R1081" s="124"/>
      <c r="S1081" s="124"/>
      <c r="T1081" s="124"/>
      <c r="U1081" s="124"/>
      <c r="V1081" s="124"/>
      <c r="W1081" s="153"/>
      <c r="X1081" s="122"/>
      <c r="Y1081" s="122"/>
      <c r="Z1081" s="124"/>
      <c r="AA1081" s="124"/>
      <c r="AB1081" s="124"/>
      <c r="AC1081" s="124"/>
      <c r="AD1081" s="124"/>
      <c r="AE1081" s="124"/>
    </row>
    <row r="1082" spans="1:31" s="194" customFormat="1" ht="15">
      <c r="A1082" s="121"/>
      <c r="B1082" s="235"/>
      <c r="C1082" s="124"/>
      <c r="D1082" s="124"/>
      <c r="E1082" s="124"/>
      <c r="F1082" s="124"/>
      <c r="G1082" s="124"/>
      <c r="H1082" s="123"/>
      <c r="I1082" s="124"/>
      <c r="J1082" s="124"/>
      <c r="K1082" s="124"/>
      <c r="L1082" s="124"/>
      <c r="M1082" s="124"/>
      <c r="N1082" s="124"/>
      <c r="O1082" s="124"/>
      <c r="P1082" s="123"/>
      <c r="Q1082" s="124"/>
      <c r="R1082" s="124"/>
      <c r="S1082" s="124"/>
      <c r="T1082" s="124"/>
      <c r="U1082" s="124"/>
      <c r="V1082" s="124"/>
      <c r="W1082" s="153"/>
      <c r="X1082" s="122"/>
      <c r="Y1082" s="122"/>
      <c r="Z1082" s="124"/>
      <c r="AA1082" s="124"/>
      <c r="AB1082" s="124"/>
      <c r="AC1082" s="124"/>
      <c r="AD1082" s="124"/>
      <c r="AE1082" s="124"/>
    </row>
    <row r="1083" spans="1:31" s="194" customFormat="1" ht="15">
      <c r="A1083" s="121"/>
      <c r="B1083" s="235"/>
      <c r="C1083" s="124"/>
      <c r="D1083" s="124"/>
      <c r="E1083" s="124"/>
      <c r="F1083" s="124"/>
      <c r="G1083" s="124"/>
      <c r="H1083" s="123"/>
      <c r="I1083" s="124"/>
      <c r="J1083" s="124"/>
      <c r="K1083" s="124"/>
      <c r="L1083" s="124"/>
      <c r="M1083" s="124"/>
      <c r="N1083" s="124"/>
      <c r="O1083" s="124"/>
      <c r="P1083" s="123"/>
      <c r="Q1083" s="124"/>
      <c r="R1083" s="124"/>
      <c r="S1083" s="124"/>
      <c r="T1083" s="124"/>
      <c r="U1083" s="124"/>
      <c r="V1083" s="124"/>
      <c r="W1083" s="153"/>
      <c r="X1083" s="122"/>
      <c r="Y1083" s="122"/>
      <c r="Z1083" s="124"/>
      <c r="AA1083" s="124"/>
      <c r="AB1083" s="124"/>
      <c r="AC1083" s="124"/>
      <c r="AD1083" s="124"/>
      <c r="AE1083" s="124"/>
    </row>
    <row r="1084" spans="1:31" s="194" customFormat="1" ht="15">
      <c r="A1084" s="121"/>
      <c r="B1084" s="235"/>
      <c r="C1084" s="124"/>
      <c r="D1084" s="124"/>
      <c r="E1084" s="124"/>
      <c r="F1084" s="124"/>
      <c r="G1084" s="124"/>
      <c r="H1084" s="123"/>
      <c r="I1084" s="124"/>
      <c r="J1084" s="124"/>
      <c r="K1084" s="124"/>
      <c r="L1084" s="124"/>
      <c r="M1084" s="124"/>
      <c r="N1084" s="124"/>
      <c r="O1084" s="124"/>
      <c r="P1084" s="123"/>
      <c r="Q1084" s="124"/>
      <c r="R1084" s="124"/>
      <c r="S1084" s="124"/>
      <c r="T1084" s="124"/>
      <c r="U1084" s="124"/>
      <c r="V1084" s="124"/>
      <c r="W1084" s="153"/>
      <c r="X1084" s="122"/>
      <c r="Y1084" s="122"/>
      <c r="Z1084" s="124"/>
      <c r="AA1084" s="124"/>
      <c r="AB1084" s="124"/>
      <c r="AC1084" s="124"/>
      <c r="AD1084" s="124"/>
      <c r="AE1084" s="124"/>
    </row>
    <row r="1085" spans="1:31" s="194" customFormat="1" ht="15">
      <c r="A1085" s="121"/>
      <c r="B1085" s="235"/>
      <c r="C1085" s="124"/>
      <c r="D1085" s="124"/>
      <c r="E1085" s="124"/>
      <c r="F1085" s="124"/>
      <c r="G1085" s="124"/>
      <c r="H1085" s="123"/>
      <c r="I1085" s="124"/>
      <c r="J1085" s="124"/>
      <c r="K1085" s="124"/>
      <c r="L1085" s="124"/>
      <c r="M1085" s="124"/>
      <c r="N1085" s="124"/>
      <c r="O1085" s="124"/>
      <c r="P1085" s="123"/>
      <c r="Q1085" s="124"/>
      <c r="R1085" s="124"/>
      <c r="S1085" s="124"/>
      <c r="T1085" s="124"/>
      <c r="U1085" s="124"/>
      <c r="V1085" s="124"/>
      <c r="W1085" s="153"/>
      <c r="X1085" s="122"/>
      <c r="Y1085" s="122"/>
      <c r="Z1085" s="124"/>
      <c r="AA1085" s="124"/>
      <c r="AB1085" s="124"/>
      <c r="AC1085" s="124"/>
      <c r="AD1085" s="124"/>
      <c r="AE1085" s="124"/>
    </row>
    <row r="1086" spans="1:31" s="194" customFormat="1" ht="15">
      <c r="A1086" s="121"/>
      <c r="B1086" s="235"/>
      <c r="C1086" s="124"/>
      <c r="D1086" s="124"/>
      <c r="E1086" s="124"/>
      <c r="F1086" s="124"/>
      <c r="G1086" s="124"/>
      <c r="H1086" s="123"/>
      <c r="I1086" s="124"/>
      <c r="J1086" s="124"/>
      <c r="K1086" s="124"/>
      <c r="L1086" s="124"/>
      <c r="M1086" s="124"/>
      <c r="N1086" s="124"/>
      <c r="O1086" s="124"/>
      <c r="P1086" s="123"/>
      <c r="Q1086" s="124"/>
      <c r="R1086" s="124"/>
      <c r="S1086" s="124"/>
      <c r="T1086" s="124"/>
      <c r="U1086" s="124"/>
      <c r="V1086" s="124"/>
      <c r="W1086" s="153"/>
      <c r="X1086" s="122"/>
      <c r="Y1086" s="122"/>
      <c r="Z1086" s="124"/>
      <c r="AA1086" s="124"/>
      <c r="AB1086" s="124"/>
      <c r="AC1086" s="124"/>
      <c r="AD1086" s="124"/>
      <c r="AE1086" s="124"/>
    </row>
    <row r="1087" spans="1:31" s="194" customFormat="1" ht="15">
      <c r="A1087" s="121"/>
      <c r="B1087" s="235"/>
      <c r="C1087" s="124"/>
      <c r="D1087" s="124"/>
      <c r="E1087" s="124"/>
      <c r="F1087" s="124"/>
      <c r="G1087" s="124"/>
      <c r="H1087" s="123"/>
      <c r="I1087" s="124"/>
      <c r="J1087" s="124"/>
      <c r="K1087" s="124"/>
      <c r="L1087" s="124"/>
      <c r="M1087" s="124"/>
      <c r="N1087" s="124"/>
      <c r="O1087" s="124"/>
      <c r="P1087" s="123"/>
      <c r="Q1087" s="124"/>
      <c r="R1087" s="124"/>
      <c r="S1087" s="124"/>
      <c r="T1087" s="124"/>
      <c r="U1087" s="124"/>
      <c r="V1087" s="124"/>
      <c r="W1087" s="153"/>
      <c r="X1087" s="122"/>
      <c r="Y1087" s="122"/>
      <c r="Z1087" s="124"/>
      <c r="AA1087" s="124"/>
      <c r="AB1087" s="124"/>
      <c r="AC1087" s="124"/>
      <c r="AD1087" s="124"/>
      <c r="AE1087" s="124"/>
    </row>
    <row r="1088" spans="1:31" s="194" customFormat="1" ht="15">
      <c r="A1088" s="121"/>
      <c r="B1088" s="235"/>
      <c r="C1088" s="124"/>
      <c r="D1088" s="124"/>
      <c r="E1088" s="124"/>
      <c r="F1088" s="124"/>
      <c r="G1088" s="124"/>
      <c r="H1088" s="123"/>
      <c r="I1088" s="124"/>
      <c r="J1088" s="124"/>
      <c r="K1088" s="124"/>
      <c r="L1088" s="124"/>
      <c r="M1088" s="124"/>
      <c r="N1088" s="124"/>
      <c r="O1088" s="124"/>
      <c r="P1088" s="123"/>
      <c r="Q1088" s="124"/>
      <c r="R1088" s="124"/>
      <c r="S1088" s="124"/>
      <c r="T1088" s="124"/>
      <c r="U1088" s="124"/>
      <c r="V1088" s="124"/>
      <c r="W1088" s="153"/>
      <c r="X1088" s="122"/>
      <c r="Y1088" s="122"/>
      <c r="Z1088" s="124"/>
      <c r="AA1088" s="124"/>
      <c r="AB1088" s="124"/>
      <c r="AC1088" s="124"/>
      <c r="AD1088" s="124"/>
      <c r="AE1088" s="124"/>
    </row>
    <row r="1089" spans="1:31" s="194" customFormat="1" ht="15">
      <c r="A1089" s="121"/>
      <c r="B1089" s="235"/>
      <c r="C1089" s="124"/>
      <c r="D1089" s="124"/>
      <c r="E1089" s="124"/>
      <c r="F1089" s="124"/>
      <c r="G1089" s="124"/>
      <c r="H1089" s="123"/>
      <c r="I1089" s="124"/>
      <c r="J1089" s="124"/>
      <c r="K1089" s="124"/>
      <c r="L1089" s="124"/>
      <c r="M1089" s="124"/>
      <c r="N1089" s="124"/>
      <c r="O1089" s="124"/>
      <c r="P1089" s="123"/>
      <c r="Q1089" s="124"/>
      <c r="R1089" s="124"/>
      <c r="S1089" s="124"/>
      <c r="T1089" s="124"/>
      <c r="U1089" s="124"/>
      <c r="V1089" s="124"/>
      <c r="W1089" s="153"/>
      <c r="X1089" s="122"/>
      <c r="Y1089" s="122"/>
      <c r="Z1089" s="124"/>
      <c r="AA1089" s="124"/>
      <c r="AB1089" s="124"/>
      <c r="AC1089" s="124"/>
      <c r="AD1089" s="124"/>
      <c r="AE1089" s="124"/>
    </row>
    <row r="1090" spans="1:31" s="194" customFormat="1" ht="15">
      <c r="A1090" s="121"/>
      <c r="B1090" s="235"/>
      <c r="C1090" s="124"/>
      <c r="D1090" s="124"/>
      <c r="E1090" s="124"/>
      <c r="F1090" s="124"/>
      <c r="G1090" s="124"/>
      <c r="H1090" s="123"/>
      <c r="I1090" s="124"/>
      <c r="J1090" s="124"/>
      <c r="K1090" s="124"/>
      <c r="L1090" s="124"/>
      <c r="M1090" s="124"/>
      <c r="N1090" s="124"/>
      <c r="O1090" s="124"/>
      <c r="P1090" s="123"/>
      <c r="Q1090" s="124"/>
      <c r="R1090" s="124"/>
      <c r="S1090" s="124"/>
      <c r="T1090" s="124"/>
      <c r="U1090" s="124"/>
      <c r="V1090" s="124"/>
      <c r="W1090" s="153"/>
      <c r="X1090" s="122"/>
      <c r="Y1090" s="122"/>
      <c r="Z1090" s="124"/>
      <c r="AA1090" s="124"/>
      <c r="AB1090" s="124"/>
      <c r="AC1090" s="124"/>
      <c r="AD1090" s="124"/>
      <c r="AE1090" s="124"/>
    </row>
    <row r="1091" spans="1:31" s="194" customFormat="1" ht="15">
      <c r="A1091" s="121"/>
      <c r="B1091" s="235"/>
      <c r="C1091" s="124"/>
      <c r="D1091" s="124"/>
      <c r="E1091" s="124"/>
      <c r="F1091" s="124"/>
      <c r="G1091" s="124"/>
      <c r="H1091" s="123"/>
      <c r="I1091" s="124"/>
      <c r="J1091" s="124"/>
      <c r="K1091" s="124"/>
      <c r="L1091" s="124"/>
      <c r="M1091" s="124"/>
      <c r="N1091" s="124"/>
      <c r="O1091" s="124"/>
      <c r="P1091" s="123"/>
      <c r="Q1091" s="124"/>
      <c r="R1091" s="124"/>
      <c r="S1091" s="124"/>
      <c r="T1091" s="124"/>
      <c r="U1091" s="124"/>
      <c r="V1091" s="124"/>
      <c r="W1091" s="153"/>
      <c r="X1091" s="122"/>
      <c r="Y1091" s="122"/>
      <c r="Z1091" s="124"/>
      <c r="AA1091" s="124"/>
      <c r="AB1091" s="124"/>
      <c r="AC1091" s="124"/>
      <c r="AD1091" s="124"/>
      <c r="AE1091" s="124"/>
    </row>
    <row r="1092" spans="1:31" s="194" customFormat="1" ht="15">
      <c r="A1092" s="121"/>
      <c r="B1092" s="235"/>
      <c r="C1092" s="124"/>
      <c r="D1092" s="124"/>
      <c r="E1092" s="124"/>
      <c r="F1092" s="124"/>
      <c r="G1092" s="124"/>
      <c r="H1092" s="123"/>
      <c r="I1092" s="124"/>
      <c r="J1092" s="124"/>
      <c r="K1092" s="124"/>
      <c r="L1092" s="124"/>
      <c r="M1092" s="124"/>
      <c r="N1092" s="124"/>
      <c r="O1092" s="124"/>
      <c r="P1092" s="123"/>
      <c r="Q1092" s="124"/>
      <c r="R1092" s="124"/>
      <c r="S1092" s="124"/>
      <c r="T1092" s="124"/>
      <c r="U1092" s="124"/>
      <c r="V1092" s="124"/>
      <c r="W1092" s="153"/>
      <c r="X1092" s="122"/>
      <c r="Y1092" s="122"/>
      <c r="Z1092" s="124"/>
      <c r="AA1092" s="124"/>
      <c r="AB1092" s="124"/>
      <c r="AC1092" s="124"/>
      <c r="AD1092" s="124"/>
      <c r="AE1092" s="124"/>
    </row>
    <row r="1093" spans="1:31" s="194" customFormat="1" ht="15">
      <c r="A1093" s="121"/>
      <c r="B1093" s="235"/>
      <c r="C1093" s="124"/>
      <c r="D1093" s="124"/>
      <c r="E1093" s="124"/>
      <c r="F1093" s="124"/>
      <c r="G1093" s="124"/>
      <c r="H1093" s="123"/>
      <c r="I1093" s="124"/>
      <c r="J1093" s="124"/>
      <c r="K1093" s="124"/>
      <c r="L1093" s="124"/>
      <c r="M1093" s="124"/>
      <c r="N1093" s="124"/>
      <c r="O1093" s="124"/>
      <c r="P1093" s="123"/>
      <c r="Q1093" s="124"/>
      <c r="R1093" s="124"/>
      <c r="S1093" s="124"/>
      <c r="T1093" s="124"/>
      <c r="U1093" s="124"/>
      <c r="V1093" s="124"/>
      <c r="W1093" s="153"/>
      <c r="X1093" s="122"/>
      <c r="Y1093" s="122"/>
      <c r="Z1093" s="124"/>
      <c r="AA1093" s="124"/>
      <c r="AB1093" s="124"/>
      <c r="AC1093" s="124"/>
      <c r="AD1093" s="124"/>
      <c r="AE1093" s="124"/>
    </row>
    <row r="1094" spans="1:31" s="194" customFormat="1" ht="15">
      <c r="A1094" s="121"/>
      <c r="B1094" s="235"/>
      <c r="C1094" s="124"/>
      <c r="D1094" s="124"/>
      <c r="E1094" s="124"/>
      <c r="F1094" s="124"/>
      <c r="G1094" s="124"/>
      <c r="H1094" s="123"/>
      <c r="I1094" s="124"/>
      <c r="J1094" s="124"/>
      <c r="K1094" s="124"/>
      <c r="L1094" s="124"/>
      <c r="M1094" s="124"/>
      <c r="N1094" s="124"/>
      <c r="O1094" s="124"/>
      <c r="P1094" s="123"/>
      <c r="Q1094" s="124"/>
      <c r="R1094" s="124"/>
      <c r="S1094" s="124"/>
      <c r="T1094" s="124"/>
      <c r="U1094" s="124"/>
      <c r="V1094" s="124"/>
      <c r="W1094" s="153"/>
      <c r="X1094" s="122"/>
      <c r="Y1094" s="122"/>
      <c r="Z1094" s="124"/>
      <c r="AA1094" s="124"/>
      <c r="AB1094" s="124"/>
      <c r="AC1094" s="124"/>
      <c r="AD1094" s="124"/>
      <c r="AE1094" s="124"/>
    </row>
    <row r="1095" spans="1:31" s="194" customFormat="1" ht="15">
      <c r="A1095" s="121"/>
      <c r="B1095" s="235"/>
      <c r="C1095" s="124"/>
      <c r="D1095" s="124"/>
      <c r="E1095" s="124"/>
      <c r="F1095" s="124"/>
      <c r="G1095" s="124"/>
      <c r="H1095" s="123"/>
      <c r="I1095" s="124"/>
      <c r="J1095" s="124"/>
      <c r="K1095" s="124"/>
      <c r="L1095" s="124"/>
      <c r="M1095" s="124"/>
      <c r="N1095" s="124"/>
      <c r="O1095" s="124"/>
      <c r="P1095" s="123"/>
      <c r="Q1095" s="124"/>
      <c r="R1095" s="124"/>
      <c r="S1095" s="124"/>
      <c r="T1095" s="124"/>
      <c r="U1095" s="124"/>
      <c r="V1095" s="124"/>
      <c r="W1095" s="153"/>
      <c r="X1095" s="122"/>
      <c r="Y1095" s="122"/>
      <c r="Z1095" s="124"/>
      <c r="AA1095" s="124"/>
      <c r="AB1095" s="124"/>
      <c r="AC1095" s="124"/>
      <c r="AD1095" s="124"/>
      <c r="AE1095" s="124"/>
    </row>
    <row r="1096" spans="1:31" s="194" customFormat="1" ht="15">
      <c r="A1096" s="121"/>
      <c r="B1096" s="235"/>
      <c r="C1096" s="124"/>
      <c r="D1096" s="124"/>
      <c r="E1096" s="124"/>
      <c r="F1096" s="124"/>
      <c r="G1096" s="124"/>
      <c r="H1096" s="123"/>
      <c r="I1096" s="124"/>
      <c r="J1096" s="124"/>
      <c r="K1096" s="124"/>
      <c r="L1096" s="124"/>
      <c r="M1096" s="124"/>
      <c r="N1096" s="124"/>
      <c r="O1096" s="124"/>
      <c r="P1096" s="123"/>
      <c r="Q1096" s="124"/>
      <c r="R1096" s="124"/>
      <c r="S1096" s="124"/>
      <c r="T1096" s="124"/>
      <c r="U1096" s="124"/>
      <c r="V1096" s="124"/>
      <c r="W1096" s="153"/>
      <c r="X1096" s="122"/>
      <c r="Y1096" s="122"/>
      <c r="Z1096" s="124"/>
      <c r="AA1096" s="124"/>
      <c r="AB1096" s="124"/>
      <c r="AC1096" s="124"/>
      <c r="AD1096" s="124"/>
      <c r="AE1096" s="124"/>
    </row>
    <row r="1097" spans="1:31" s="194" customFormat="1" ht="15">
      <c r="A1097" s="121"/>
      <c r="B1097" s="235"/>
      <c r="C1097" s="124"/>
      <c r="D1097" s="124"/>
      <c r="E1097" s="124"/>
      <c r="F1097" s="124"/>
      <c r="G1097" s="124"/>
      <c r="H1097" s="123"/>
      <c r="I1097" s="124"/>
      <c r="J1097" s="124"/>
      <c r="K1097" s="124"/>
      <c r="L1097" s="124"/>
      <c r="M1097" s="124"/>
      <c r="N1097" s="124"/>
      <c r="O1097" s="124"/>
      <c r="P1097" s="123"/>
      <c r="Q1097" s="124"/>
      <c r="R1097" s="124"/>
      <c r="S1097" s="124"/>
      <c r="T1097" s="124"/>
      <c r="U1097" s="124"/>
      <c r="V1097" s="124"/>
      <c r="W1097" s="153"/>
      <c r="X1097" s="122"/>
      <c r="Y1097" s="122"/>
      <c r="Z1097" s="124"/>
      <c r="AA1097" s="124"/>
      <c r="AB1097" s="124"/>
      <c r="AC1097" s="124"/>
      <c r="AD1097" s="124"/>
      <c r="AE1097" s="124"/>
    </row>
    <row r="1098" spans="1:31" s="194" customFormat="1" ht="15">
      <c r="A1098" s="121"/>
      <c r="B1098" s="235"/>
      <c r="C1098" s="124"/>
      <c r="D1098" s="124"/>
      <c r="E1098" s="124"/>
      <c r="F1098" s="124"/>
      <c r="G1098" s="124"/>
      <c r="H1098" s="123"/>
      <c r="I1098" s="124"/>
      <c r="J1098" s="124"/>
      <c r="K1098" s="124"/>
      <c r="L1098" s="124"/>
      <c r="M1098" s="124"/>
      <c r="N1098" s="124"/>
      <c r="O1098" s="124"/>
      <c r="P1098" s="123"/>
      <c r="Q1098" s="124"/>
      <c r="R1098" s="124"/>
      <c r="S1098" s="124"/>
      <c r="T1098" s="124"/>
      <c r="U1098" s="124"/>
      <c r="V1098" s="124"/>
      <c r="W1098" s="153"/>
      <c r="X1098" s="122"/>
      <c r="Y1098" s="122"/>
      <c r="Z1098" s="124"/>
      <c r="AA1098" s="124"/>
      <c r="AB1098" s="124"/>
      <c r="AC1098" s="124"/>
      <c r="AD1098" s="124"/>
      <c r="AE1098" s="124"/>
    </row>
    <row r="1099" spans="1:31" s="194" customFormat="1" ht="15">
      <c r="A1099" s="121"/>
      <c r="B1099" s="235"/>
      <c r="C1099" s="124"/>
      <c r="D1099" s="124"/>
      <c r="E1099" s="124"/>
      <c r="F1099" s="124"/>
      <c r="G1099" s="124"/>
      <c r="H1099" s="123"/>
      <c r="I1099" s="124"/>
      <c r="J1099" s="124"/>
      <c r="K1099" s="124"/>
      <c r="L1099" s="124"/>
      <c r="M1099" s="124"/>
      <c r="N1099" s="124"/>
      <c r="O1099" s="124"/>
      <c r="P1099" s="123"/>
      <c r="Q1099" s="124"/>
      <c r="R1099" s="124"/>
      <c r="S1099" s="124"/>
      <c r="T1099" s="124"/>
      <c r="U1099" s="124"/>
      <c r="V1099" s="124"/>
      <c r="W1099" s="153"/>
      <c r="X1099" s="122"/>
      <c r="Y1099" s="122"/>
      <c r="Z1099" s="124"/>
      <c r="AA1099" s="124"/>
      <c r="AB1099" s="124"/>
      <c r="AC1099" s="124"/>
      <c r="AD1099" s="124"/>
      <c r="AE1099" s="124"/>
    </row>
    <row r="1100" spans="1:31" s="194" customFormat="1" ht="15">
      <c r="A1100" s="121"/>
      <c r="B1100" s="235"/>
      <c r="C1100" s="124"/>
      <c r="D1100" s="124"/>
      <c r="E1100" s="124"/>
      <c r="F1100" s="124"/>
      <c r="G1100" s="124"/>
      <c r="H1100" s="123"/>
      <c r="I1100" s="124"/>
      <c r="J1100" s="124"/>
      <c r="K1100" s="124"/>
      <c r="L1100" s="124"/>
      <c r="M1100" s="124"/>
      <c r="N1100" s="124"/>
      <c r="O1100" s="124"/>
      <c r="P1100" s="123"/>
      <c r="Q1100" s="124"/>
      <c r="R1100" s="124"/>
      <c r="S1100" s="124"/>
      <c r="T1100" s="124"/>
      <c r="U1100" s="124"/>
      <c r="V1100" s="124"/>
      <c r="W1100" s="153"/>
      <c r="X1100" s="122"/>
      <c r="Y1100" s="122"/>
      <c r="Z1100" s="124"/>
      <c r="AA1100" s="124"/>
      <c r="AB1100" s="124"/>
      <c r="AC1100" s="124"/>
      <c r="AD1100" s="124"/>
      <c r="AE1100" s="124"/>
    </row>
    <row r="1101" spans="1:31" s="194" customFormat="1" ht="15">
      <c r="A1101" s="121"/>
      <c r="B1101" s="235"/>
      <c r="C1101" s="124"/>
      <c r="D1101" s="124"/>
      <c r="E1101" s="124"/>
      <c r="F1101" s="124"/>
      <c r="G1101" s="124"/>
      <c r="H1101" s="123"/>
      <c r="I1101" s="124"/>
      <c r="J1101" s="124"/>
      <c r="K1101" s="124"/>
      <c r="L1101" s="124"/>
      <c r="M1101" s="124"/>
      <c r="N1101" s="124"/>
      <c r="O1101" s="124"/>
      <c r="P1101" s="123"/>
      <c r="Q1101" s="124"/>
      <c r="R1101" s="124"/>
      <c r="S1101" s="124"/>
      <c r="T1101" s="124"/>
      <c r="U1101" s="124"/>
      <c r="V1101" s="124"/>
      <c r="W1101" s="153"/>
      <c r="X1101" s="122"/>
      <c r="Y1101" s="122"/>
      <c r="Z1101" s="124"/>
      <c r="AA1101" s="124"/>
      <c r="AB1101" s="124"/>
      <c r="AC1101" s="124"/>
      <c r="AD1101" s="124"/>
      <c r="AE1101" s="124"/>
    </row>
    <row r="1102" spans="1:31" s="194" customFormat="1" ht="15">
      <c r="A1102" s="121"/>
      <c r="B1102" s="235"/>
      <c r="C1102" s="124"/>
      <c r="D1102" s="124"/>
      <c r="E1102" s="124"/>
      <c r="F1102" s="124"/>
      <c r="G1102" s="124"/>
      <c r="H1102" s="123"/>
      <c r="I1102" s="124"/>
      <c r="J1102" s="124"/>
      <c r="K1102" s="124"/>
      <c r="L1102" s="124"/>
      <c r="M1102" s="124"/>
      <c r="N1102" s="124"/>
      <c r="O1102" s="124"/>
      <c r="P1102" s="123"/>
      <c r="Q1102" s="124"/>
      <c r="R1102" s="124"/>
      <c r="S1102" s="124"/>
      <c r="T1102" s="124"/>
      <c r="U1102" s="124"/>
      <c r="V1102" s="124"/>
      <c r="W1102" s="153"/>
      <c r="X1102" s="122"/>
      <c r="Y1102" s="122"/>
      <c r="Z1102" s="124"/>
      <c r="AA1102" s="124"/>
      <c r="AB1102" s="124"/>
      <c r="AC1102" s="124"/>
      <c r="AD1102" s="124"/>
      <c r="AE1102" s="124"/>
    </row>
    <row r="1103" spans="1:31" s="194" customFormat="1" ht="15">
      <c r="A1103" s="121"/>
      <c r="B1103" s="235"/>
      <c r="C1103" s="124"/>
      <c r="D1103" s="124"/>
      <c r="E1103" s="124"/>
      <c r="F1103" s="124"/>
      <c r="G1103" s="124"/>
      <c r="H1103" s="123"/>
      <c r="I1103" s="124"/>
      <c r="J1103" s="124"/>
      <c r="K1103" s="124"/>
      <c r="L1103" s="124"/>
      <c r="M1103" s="124"/>
      <c r="N1103" s="124"/>
      <c r="O1103" s="124"/>
      <c r="P1103" s="123"/>
      <c r="Q1103" s="124"/>
      <c r="R1103" s="124"/>
      <c r="S1103" s="124"/>
      <c r="T1103" s="124"/>
      <c r="U1103" s="124"/>
      <c r="V1103" s="124"/>
      <c r="W1103" s="153"/>
      <c r="X1103" s="122"/>
      <c r="Y1103" s="122"/>
      <c r="Z1103" s="124"/>
      <c r="AA1103" s="124"/>
      <c r="AB1103" s="124"/>
      <c r="AC1103" s="124"/>
      <c r="AD1103" s="124"/>
      <c r="AE1103" s="124"/>
    </row>
    <row r="1104" spans="1:31" s="194" customFormat="1" ht="15">
      <c r="A1104" s="121"/>
      <c r="B1104" s="235"/>
      <c r="C1104" s="124"/>
      <c r="D1104" s="124"/>
      <c r="E1104" s="124"/>
      <c r="F1104" s="124"/>
      <c r="G1104" s="124"/>
      <c r="H1104" s="123"/>
      <c r="I1104" s="124"/>
      <c r="J1104" s="124"/>
      <c r="K1104" s="124"/>
      <c r="L1104" s="124"/>
      <c r="M1104" s="124"/>
      <c r="N1104" s="124"/>
      <c r="O1104" s="124"/>
      <c r="P1104" s="123"/>
      <c r="Q1104" s="124"/>
      <c r="R1104" s="124"/>
      <c r="S1104" s="124"/>
      <c r="T1104" s="124"/>
      <c r="U1104" s="124"/>
      <c r="V1104" s="124"/>
      <c r="W1104" s="153"/>
      <c r="X1104" s="122"/>
      <c r="Y1104" s="122"/>
      <c r="Z1104" s="124"/>
      <c r="AA1104" s="124"/>
      <c r="AB1104" s="124"/>
      <c r="AC1104" s="124"/>
      <c r="AD1104" s="124"/>
      <c r="AE1104" s="124"/>
    </row>
    <row r="1105" spans="1:31" s="194" customFormat="1" ht="15">
      <c r="A1105" s="121"/>
      <c r="B1105" s="235"/>
      <c r="C1105" s="124"/>
      <c r="D1105" s="124"/>
      <c r="E1105" s="124"/>
      <c r="F1105" s="124"/>
      <c r="G1105" s="124"/>
      <c r="H1105" s="123"/>
      <c r="I1105" s="124"/>
      <c r="J1105" s="124"/>
      <c r="K1105" s="124"/>
      <c r="L1105" s="124"/>
      <c r="M1105" s="124"/>
      <c r="N1105" s="124"/>
      <c r="O1105" s="124"/>
      <c r="P1105" s="123"/>
      <c r="Q1105" s="124"/>
      <c r="R1105" s="124"/>
      <c r="S1105" s="124"/>
      <c r="T1105" s="124"/>
      <c r="U1105" s="124"/>
      <c r="V1105" s="124"/>
      <c r="W1105" s="153"/>
      <c r="X1105" s="122"/>
      <c r="Y1105" s="122"/>
      <c r="Z1105" s="124"/>
      <c r="AA1105" s="124"/>
      <c r="AB1105" s="124"/>
      <c r="AC1105" s="124"/>
      <c r="AD1105" s="124"/>
      <c r="AE1105" s="124"/>
    </row>
    <row r="1106" spans="1:31" s="194" customFormat="1" ht="15">
      <c r="A1106" s="121"/>
      <c r="B1106" s="235"/>
      <c r="C1106" s="124"/>
      <c r="D1106" s="124"/>
      <c r="E1106" s="124"/>
      <c r="F1106" s="124"/>
      <c r="G1106" s="124"/>
      <c r="H1106" s="123"/>
      <c r="I1106" s="124"/>
      <c r="J1106" s="124"/>
      <c r="K1106" s="124"/>
      <c r="L1106" s="124"/>
      <c r="M1106" s="124"/>
      <c r="N1106" s="124"/>
      <c r="O1106" s="124"/>
      <c r="P1106" s="123"/>
      <c r="Q1106" s="124"/>
      <c r="R1106" s="124"/>
      <c r="S1106" s="124"/>
      <c r="T1106" s="124"/>
      <c r="U1106" s="124"/>
      <c r="V1106" s="124"/>
      <c r="W1106" s="153"/>
      <c r="X1106" s="122"/>
      <c r="Y1106" s="122"/>
      <c r="Z1106" s="124"/>
      <c r="AA1106" s="124"/>
      <c r="AB1106" s="124"/>
      <c r="AC1106" s="124"/>
      <c r="AD1106" s="124"/>
      <c r="AE1106" s="124"/>
    </row>
    <row r="1107" spans="1:31" s="194" customFormat="1" ht="15">
      <c r="A1107" s="121"/>
      <c r="B1107" s="235"/>
      <c r="C1107" s="124"/>
      <c r="D1107" s="124"/>
      <c r="E1107" s="124"/>
      <c r="F1107" s="124"/>
      <c r="G1107" s="124"/>
      <c r="H1107" s="123"/>
      <c r="I1107" s="124"/>
      <c r="J1107" s="124"/>
      <c r="K1107" s="124"/>
      <c r="L1107" s="124"/>
      <c r="M1107" s="124"/>
      <c r="N1107" s="124"/>
      <c r="O1107" s="124"/>
      <c r="P1107" s="123"/>
      <c r="Q1107" s="124"/>
      <c r="R1107" s="124"/>
      <c r="S1107" s="124"/>
      <c r="T1107" s="124"/>
      <c r="U1107" s="124"/>
      <c r="V1107" s="124"/>
      <c r="W1107" s="153"/>
      <c r="X1107" s="122"/>
      <c r="Y1107" s="122"/>
      <c r="Z1107" s="124"/>
      <c r="AA1107" s="124"/>
      <c r="AB1107" s="124"/>
      <c r="AC1107" s="124"/>
      <c r="AD1107" s="124"/>
      <c r="AE1107" s="124"/>
    </row>
    <row r="1108" spans="1:31" s="194" customFormat="1" ht="15">
      <c r="A1108" s="121"/>
      <c r="B1108" s="235"/>
      <c r="C1108" s="124"/>
      <c r="D1108" s="124"/>
      <c r="E1108" s="124"/>
      <c r="F1108" s="124"/>
      <c r="G1108" s="124"/>
      <c r="H1108" s="123"/>
      <c r="I1108" s="124"/>
      <c r="J1108" s="124"/>
      <c r="K1108" s="124"/>
      <c r="L1108" s="124"/>
      <c r="M1108" s="124"/>
      <c r="N1108" s="124"/>
      <c r="O1108" s="124"/>
      <c r="P1108" s="123"/>
      <c r="Q1108" s="124"/>
      <c r="R1108" s="124"/>
      <c r="S1108" s="124"/>
      <c r="T1108" s="124"/>
      <c r="U1108" s="124"/>
      <c r="V1108" s="124"/>
      <c r="W1108" s="153"/>
      <c r="X1108" s="122"/>
      <c r="Y1108" s="122"/>
      <c r="Z1108" s="124"/>
      <c r="AA1108" s="124"/>
      <c r="AB1108" s="124"/>
      <c r="AC1108" s="124"/>
      <c r="AD1108" s="124"/>
      <c r="AE1108" s="124"/>
    </row>
    <row r="1109" spans="1:31" s="194" customFormat="1" ht="15">
      <c r="A1109" s="121"/>
      <c r="B1109" s="235"/>
      <c r="C1109" s="124"/>
      <c r="D1109" s="124"/>
      <c r="E1109" s="124"/>
      <c r="F1109" s="124"/>
      <c r="G1109" s="124"/>
      <c r="H1109" s="123"/>
      <c r="I1109" s="124"/>
      <c r="J1109" s="124"/>
      <c r="K1109" s="124"/>
      <c r="L1109" s="124"/>
      <c r="M1109" s="124"/>
      <c r="N1109" s="124"/>
      <c r="O1109" s="124"/>
      <c r="P1109" s="123"/>
      <c r="Q1109" s="124"/>
      <c r="R1109" s="124"/>
      <c r="S1109" s="124"/>
      <c r="T1109" s="124"/>
      <c r="U1109" s="124"/>
      <c r="V1109" s="124"/>
      <c r="W1109" s="153"/>
      <c r="X1109" s="122"/>
      <c r="Y1109" s="122"/>
      <c r="Z1109" s="124"/>
      <c r="AA1109" s="124"/>
      <c r="AB1109" s="124"/>
      <c r="AC1109" s="124"/>
      <c r="AD1109" s="124"/>
      <c r="AE1109" s="124"/>
    </row>
    <row r="1110" spans="1:31" s="194" customFormat="1" ht="15">
      <c r="A1110" s="121"/>
      <c r="B1110" s="235"/>
      <c r="C1110" s="124"/>
      <c r="D1110" s="124"/>
      <c r="E1110" s="124"/>
      <c r="F1110" s="124"/>
      <c r="G1110" s="124"/>
      <c r="H1110" s="123"/>
      <c r="I1110" s="124"/>
      <c r="J1110" s="124"/>
      <c r="K1110" s="124"/>
      <c r="L1110" s="124"/>
      <c r="M1110" s="124"/>
      <c r="N1110" s="124"/>
      <c r="O1110" s="124"/>
      <c r="P1110" s="123"/>
      <c r="Q1110" s="124"/>
      <c r="R1110" s="124"/>
      <c r="S1110" s="124"/>
      <c r="T1110" s="124"/>
      <c r="U1110" s="124"/>
      <c r="V1110" s="124"/>
      <c r="W1110" s="153"/>
      <c r="X1110" s="122"/>
      <c r="Y1110" s="122"/>
      <c r="Z1110" s="124"/>
      <c r="AA1110" s="124"/>
      <c r="AB1110" s="124"/>
      <c r="AC1110" s="124"/>
      <c r="AD1110" s="124"/>
      <c r="AE1110" s="124"/>
    </row>
    <row r="1111" spans="1:31" s="194" customFormat="1" ht="15">
      <c r="A1111" s="121"/>
      <c r="B1111" s="235"/>
      <c r="C1111" s="124"/>
      <c r="D1111" s="124"/>
      <c r="E1111" s="124"/>
      <c r="F1111" s="124"/>
      <c r="G1111" s="124"/>
      <c r="H1111" s="123"/>
      <c r="I1111" s="124"/>
      <c r="J1111" s="124"/>
      <c r="K1111" s="124"/>
      <c r="L1111" s="124"/>
      <c r="M1111" s="124"/>
      <c r="N1111" s="124"/>
      <c r="O1111" s="124"/>
      <c r="P1111" s="123"/>
      <c r="Q1111" s="124"/>
      <c r="R1111" s="124"/>
      <c r="S1111" s="124"/>
      <c r="T1111" s="124"/>
      <c r="U1111" s="124"/>
      <c r="V1111" s="124"/>
      <c r="W1111" s="153"/>
      <c r="X1111" s="122"/>
      <c r="Y1111" s="122"/>
      <c r="Z1111" s="124"/>
      <c r="AA1111" s="124"/>
      <c r="AB1111" s="124"/>
      <c r="AC1111" s="124"/>
      <c r="AD1111" s="124"/>
      <c r="AE1111" s="124"/>
    </row>
    <row r="1112" spans="1:31" s="194" customFormat="1" ht="15">
      <c r="A1112" s="121"/>
      <c r="B1112" s="235"/>
      <c r="C1112" s="124"/>
      <c r="D1112" s="124"/>
      <c r="E1112" s="124"/>
      <c r="F1112" s="124"/>
      <c r="G1112" s="124"/>
      <c r="H1112" s="123"/>
      <c r="I1112" s="124"/>
      <c r="J1112" s="124"/>
      <c r="K1112" s="124"/>
      <c r="L1112" s="124"/>
      <c r="M1112" s="124"/>
      <c r="N1112" s="124"/>
      <c r="O1112" s="124"/>
      <c r="P1112" s="123"/>
      <c r="Q1112" s="124"/>
      <c r="R1112" s="124"/>
      <c r="S1112" s="124"/>
      <c r="T1112" s="124"/>
      <c r="U1112" s="124"/>
      <c r="V1112" s="124"/>
      <c r="W1112" s="153"/>
      <c r="X1112" s="122"/>
      <c r="Y1112" s="122"/>
      <c r="Z1112" s="124"/>
      <c r="AA1112" s="124"/>
      <c r="AB1112" s="124"/>
      <c r="AC1112" s="124"/>
      <c r="AD1112" s="124"/>
      <c r="AE1112" s="124"/>
    </row>
    <row r="1113" spans="1:32" s="194" customFormat="1" ht="15">
      <c r="A1113" s="121"/>
      <c r="B1113" s="235"/>
      <c r="C1113" s="124"/>
      <c r="D1113" s="124"/>
      <c r="E1113" s="124"/>
      <c r="F1113" s="124"/>
      <c r="G1113" s="124"/>
      <c r="H1113" s="123"/>
      <c r="I1113" s="124"/>
      <c r="J1113" s="124"/>
      <c r="K1113" s="124"/>
      <c r="L1113" s="124"/>
      <c r="M1113" s="124"/>
      <c r="N1113" s="124"/>
      <c r="O1113" s="124"/>
      <c r="P1113" s="123"/>
      <c r="Q1113" s="124"/>
      <c r="R1113" s="124"/>
      <c r="S1113" s="124"/>
      <c r="T1113" s="124"/>
      <c r="U1113" s="124"/>
      <c r="V1113" s="124"/>
      <c r="W1113" s="153"/>
      <c r="X1113" s="122"/>
      <c r="Y1113" s="122"/>
      <c r="Z1113" s="124"/>
      <c r="AA1113" s="124"/>
      <c r="AB1113" s="124"/>
      <c r="AC1113" s="124"/>
      <c r="AD1113" s="124"/>
      <c r="AE1113" s="124"/>
      <c r="AF1113" s="124"/>
    </row>
    <row r="1114" spans="1:32" s="194" customFormat="1" ht="15">
      <c r="A1114" s="121"/>
      <c r="B1114" s="235"/>
      <c r="C1114" s="124"/>
      <c r="D1114" s="124"/>
      <c r="E1114" s="124"/>
      <c r="F1114" s="124"/>
      <c r="G1114" s="124"/>
      <c r="H1114" s="123"/>
      <c r="I1114" s="124"/>
      <c r="J1114" s="124"/>
      <c r="K1114" s="124"/>
      <c r="L1114" s="124"/>
      <c r="M1114" s="124"/>
      <c r="N1114" s="124"/>
      <c r="O1114" s="124"/>
      <c r="P1114" s="123"/>
      <c r="Q1114" s="124"/>
      <c r="R1114" s="124"/>
      <c r="S1114" s="124"/>
      <c r="T1114" s="124"/>
      <c r="U1114" s="124"/>
      <c r="V1114" s="124"/>
      <c r="W1114" s="153"/>
      <c r="X1114" s="122"/>
      <c r="Y1114" s="122"/>
      <c r="Z1114" s="124"/>
      <c r="AA1114" s="124"/>
      <c r="AB1114" s="124"/>
      <c r="AC1114" s="124"/>
      <c r="AD1114" s="124"/>
      <c r="AE1114" s="124"/>
      <c r="AF1114" s="124"/>
    </row>
    <row r="1115" spans="1:32" s="194" customFormat="1" ht="15">
      <c r="A1115" s="121"/>
      <c r="B1115" s="235"/>
      <c r="C1115" s="124"/>
      <c r="D1115" s="124"/>
      <c r="E1115" s="124"/>
      <c r="F1115" s="124"/>
      <c r="G1115" s="124"/>
      <c r="H1115" s="123"/>
      <c r="I1115" s="124"/>
      <c r="J1115" s="124"/>
      <c r="K1115" s="124"/>
      <c r="L1115" s="124"/>
      <c r="M1115" s="124"/>
      <c r="N1115" s="124"/>
      <c r="O1115" s="124"/>
      <c r="P1115" s="123"/>
      <c r="Q1115" s="124"/>
      <c r="R1115" s="124"/>
      <c r="S1115" s="124"/>
      <c r="T1115" s="124"/>
      <c r="U1115" s="124"/>
      <c r="V1115" s="124"/>
      <c r="W1115" s="153"/>
      <c r="X1115" s="122"/>
      <c r="Y1115" s="122"/>
      <c r="Z1115" s="124"/>
      <c r="AA1115" s="124"/>
      <c r="AB1115" s="124"/>
      <c r="AC1115" s="124"/>
      <c r="AD1115" s="124"/>
      <c r="AE1115" s="124"/>
      <c r="AF1115" s="124"/>
    </row>
    <row r="1116" spans="1:32" s="194" customFormat="1" ht="15">
      <c r="A1116" s="121"/>
      <c r="B1116" s="235"/>
      <c r="C1116" s="124"/>
      <c r="D1116" s="124"/>
      <c r="E1116" s="124"/>
      <c r="F1116" s="124"/>
      <c r="G1116" s="124"/>
      <c r="H1116" s="123"/>
      <c r="I1116" s="124"/>
      <c r="J1116" s="124"/>
      <c r="K1116" s="124"/>
      <c r="L1116" s="124"/>
      <c r="M1116" s="124"/>
      <c r="N1116" s="124"/>
      <c r="O1116" s="124"/>
      <c r="P1116" s="123"/>
      <c r="Q1116" s="124"/>
      <c r="R1116" s="124"/>
      <c r="S1116" s="124"/>
      <c r="T1116" s="124"/>
      <c r="U1116" s="124"/>
      <c r="V1116" s="124"/>
      <c r="W1116" s="153"/>
      <c r="X1116" s="122"/>
      <c r="Y1116" s="122"/>
      <c r="Z1116" s="124"/>
      <c r="AA1116" s="124"/>
      <c r="AB1116" s="124"/>
      <c r="AC1116" s="124"/>
      <c r="AD1116" s="124"/>
      <c r="AE1116" s="124"/>
      <c r="AF1116" s="124"/>
    </row>
    <row r="1117" spans="1:32" s="194" customFormat="1" ht="15">
      <c r="A1117" s="121"/>
      <c r="B1117" s="235"/>
      <c r="C1117" s="124"/>
      <c r="D1117" s="124"/>
      <c r="E1117" s="124"/>
      <c r="F1117" s="124"/>
      <c r="G1117" s="124"/>
      <c r="H1117" s="123"/>
      <c r="I1117" s="124"/>
      <c r="J1117" s="124"/>
      <c r="K1117" s="124"/>
      <c r="L1117" s="124"/>
      <c r="M1117" s="124"/>
      <c r="N1117" s="124"/>
      <c r="O1117" s="124"/>
      <c r="P1117" s="123"/>
      <c r="Q1117" s="124"/>
      <c r="R1117" s="124"/>
      <c r="S1117" s="124"/>
      <c r="T1117" s="124"/>
      <c r="U1117" s="124"/>
      <c r="V1117" s="124"/>
      <c r="W1117" s="153"/>
      <c r="X1117" s="122"/>
      <c r="Y1117" s="122"/>
      <c r="Z1117" s="124"/>
      <c r="AA1117" s="124"/>
      <c r="AB1117" s="124"/>
      <c r="AC1117" s="124"/>
      <c r="AD1117" s="124"/>
      <c r="AE1117" s="124"/>
      <c r="AF1117" s="124"/>
    </row>
    <row r="1118" spans="1:32" s="194" customFormat="1" ht="15">
      <c r="A1118" s="121"/>
      <c r="B1118" s="235"/>
      <c r="C1118" s="124"/>
      <c r="D1118" s="124"/>
      <c r="E1118" s="124"/>
      <c r="F1118" s="124"/>
      <c r="G1118" s="124"/>
      <c r="H1118" s="123"/>
      <c r="I1118" s="124"/>
      <c r="J1118" s="124"/>
      <c r="K1118" s="124"/>
      <c r="L1118" s="124"/>
      <c r="M1118" s="124"/>
      <c r="N1118" s="124"/>
      <c r="O1118" s="124"/>
      <c r="P1118" s="123"/>
      <c r="Q1118" s="124"/>
      <c r="R1118" s="124"/>
      <c r="S1118" s="124"/>
      <c r="T1118" s="124"/>
      <c r="U1118" s="124"/>
      <c r="V1118" s="124"/>
      <c r="W1118" s="153"/>
      <c r="X1118" s="122"/>
      <c r="Y1118" s="122"/>
      <c r="Z1118" s="124"/>
      <c r="AA1118" s="124"/>
      <c r="AB1118" s="124"/>
      <c r="AC1118" s="124"/>
      <c r="AD1118" s="124"/>
      <c r="AE1118" s="124"/>
      <c r="AF1118" s="124"/>
    </row>
    <row r="1119" spans="1:32" s="194" customFormat="1" ht="15">
      <c r="A1119" s="121"/>
      <c r="B1119" s="235"/>
      <c r="C1119" s="124"/>
      <c r="D1119" s="124"/>
      <c r="E1119" s="124"/>
      <c r="F1119" s="124"/>
      <c r="G1119" s="124"/>
      <c r="H1119" s="123"/>
      <c r="I1119" s="124"/>
      <c r="J1119" s="124"/>
      <c r="K1119" s="124"/>
      <c r="L1119" s="124"/>
      <c r="M1119" s="124"/>
      <c r="N1119" s="124"/>
      <c r="O1119" s="124"/>
      <c r="P1119" s="123"/>
      <c r="Q1119" s="124"/>
      <c r="R1119" s="124"/>
      <c r="S1119" s="124"/>
      <c r="T1119" s="124"/>
      <c r="U1119" s="124"/>
      <c r="V1119" s="124"/>
      <c r="W1119" s="153"/>
      <c r="X1119" s="122"/>
      <c r="Y1119" s="122"/>
      <c r="Z1119" s="124"/>
      <c r="AA1119" s="124"/>
      <c r="AB1119" s="124"/>
      <c r="AC1119" s="124"/>
      <c r="AD1119" s="124"/>
      <c r="AE1119" s="124"/>
      <c r="AF1119" s="124"/>
    </row>
    <row r="1120" spans="1:32" s="194" customFormat="1" ht="15">
      <c r="A1120" s="121"/>
      <c r="B1120" s="235"/>
      <c r="C1120" s="124"/>
      <c r="D1120" s="124"/>
      <c r="E1120" s="124"/>
      <c r="F1120" s="124"/>
      <c r="G1120" s="124"/>
      <c r="H1120" s="123"/>
      <c r="I1120" s="124"/>
      <c r="J1120" s="124"/>
      <c r="K1120" s="124"/>
      <c r="L1120" s="124"/>
      <c r="M1120" s="124"/>
      <c r="N1120" s="124"/>
      <c r="O1120" s="124"/>
      <c r="P1120" s="123"/>
      <c r="Q1120" s="124"/>
      <c r="R1120" s="124"/>
      <c r="S1120" s="124"/>
      <c r="T1120" s="124"/>
      <c r="U1120" s="124"/>
      <c r="V1120" s="124"/>
      <c r="W1120" s="153"/>
      <c r="X1120" s="122"/>
      <c r="Y1120" s="122"/>
      <c r="Z1120" s="124"/>
      <c r="AA1120" s="124"/>
      <c r="AB1120" s="124"/>
      <c r="AC1120" s="124"/>
      <c r="AD1120" s="124"/>
      <c r="AE1120" s="124"/>
      <c r="AF1120" s="124"/>
    </row>
    <row r="1121" spans="1:32" s="194" customFormat="1" ht="15">
      <c r="A1121" s="121"/>
      <c r="B1121" s="235"/>
      <c r="C1121" s="124"/>
      <c r="D1121" s="124"/>
      <c r="E1121" s="124"/>
      <c r="F1121" s="124"/>
      <c r="G1121" s="124"/>
      <c r="H1121" s="123"/>
      <c r="I1121" s="124"/>
      <c r="J1121" s="124"/>
      <c r="K1121" s="124"/>
      <c r="L1121" s="124"/>
      <c r="M1121" s="124"/>
      <c r="N1121" s="124"/>
      <c r="O1121" s="124"/>
      <c r="P1121" s="123"/>
      <c r="Q1121" s="124"/>
      <c r="R1121" s="124"/>
      <c r="S1121" s="124"/>
      <c r="T1121" s="124"/>
      <c r="U1121" s="124"/>
      <c r="V1121" s="124"/>
      <c r="W1121" s="153"/>
      <c r="X1121" s="122"/>
      <c r="Y1121" s="122"/>
      <c r="Z1121" s="124"/>
      <c r="AA1121" s="124"/>
      <c r="AB1121" s="124"/>
      <c r="AC1121" s="124"/>
      <c r="AD1121" s="124"/>
      <c r="AE1121" s="124"/>
      <c r="AF1121" s="124"/>
    </row>
    <row r="1122" spans="1:32" s="194" customFormat="1" ht="15">
      <c r="A1122" s="121"/>
      <c r="B1122" s="235"/>
      <c r="C1122" s="124"/>
      <c r="D1122" s="124"/>
      <c r="E1122" s="124"/>
      <c r="F1122" s="124"/>
      <c r="G1122" s="124"/>
      <c r="H1122" s="123"/>
      <c r="I1122" s="124"/>
      <c r="J1122" s="124"/>
      <c r="K1122" s="124"/>
      <c r="L1122" s="124"/>
      <c r="M1122" s="124"/>
      <c r="N1122" s="124"/>
      <c r="O1122" s="124"/>
      <c r="P1122" s="123"/>
      <c r="Q1122" s="124"/>
      <c r="R1122" s="124"/>
      <c r="S1122" s="124"/>
      <c r="T1122" s="124"/>
      <c r="U1122" s="124"/>
      <c r="V1122" s="124"/>
      <c r="W1122" s="153"/>
      <c r="X1122" s="122"/>
      <c r="Y1122" s="122"/>
      <c r="Z1122" s="124"/>
      <c r="AA1122" s="124"/>
      <c r="AB1122" s="124"/>
      <c r="AC1122" s="124"/>
      <c r="AD1122" s="124"/>
      <c r="AE1122" s="124"/>
      <c r="AF1122" s="124"/>
    </row>
    <row r="1123" spans="1:32" s="194" customFormat="1" ht="15">
      <c r="A1123" s="121"/>
      <c r="B1123" s="235"/>
      <c r="C1123" s="124"/>
      <c r="D1123" s="124"/>
      <c r="E1123" s="124"/>
      <c r="F1123" s="124"/>
      <c r="G1123" s="124"/>
      <c r="H1123" s="123"/>
      <c r="I1123" s="124"/>
      <c r="J1123" s="124"/>
      <c r="K1123" s="124"/>
      <c r="L1123" s="124"/>
      <c r="M1123" s="124"/>
      <c r="N1123" s="124"/>
      <c r="O1123" s="124"/>
      <c r="P1123" s="123"/>
      <c r="Q1123" s="124"/>
      <c r="R1123" s="124"/>
      <c r="S1123" s="124"/>
      <c r="T1123" s="124"/>
      <c r="U1123" s="124"/>
      <c r="V1123" s="124"/>
      <c r="W1123" s="153"/>
      <c r="X1123" s="122"/>
      <c r="Y1123" s="122"/>
      <c r="Z1123" s="124"/>
      <c r="AA1123" s="124"/>
      <c r="AB1123" s="124"/>
      <c r="AC1123" s="124"/>
      <c r="AD1123" s="124"/>
      <c r="AE1123" s="124"/>
      <c r="AF1123" s="124"/>
    </row>
    <row r="1124" spans="1:32" s="194" customFormat="1" ht="15">
      <c r="A1124" s="121"/>
      <c r="B1124" s="235"/>
      <c r="C1124" s="124"/>
      <c r="D1124" s="124"/>
      <c r="E1124" s="124"/>
      <c r="F1124" s="124"/>
      <c r="G1124" s="124"/>
      <c r="H1124" s="123"/>
      <c r="I1124" s="124"/>
      <c r="J1124" s="124"/>
      <c r="K1124" s="124"/>
      <c r="L1124" s="124"/>
      <c r="M1124" s="124"/>
      <c r="N1124" s="124"/>
      <c r="O1124" s="124"/>
      <c r="P1124" s="123"/>
      <c r="Q1124" s="124"/>
      <c r="R1124" s="124"/>
      <c r="S1124" s="124"/>
      <c r="T1124" s="124"/>
      <c r="U1124" s="124"/>
      <c r="V1124" s="124"/>
      <c r="W1124" s="153"/>
      <c r="X1124" s="122"/>
      <c r="Y1124" s="122"/>
      <c r="Z1124" s="124"/>
      <c r="AA1124" s="124"/>
      <c r="AB1124" s="124"/>
      <c r="AC1124" s="124"/>
      <c r="AD1124" s="124"/>
      <c r="AE1124" s="124"/>
      <c r="AF1124" s="124"/>
    </row>
    <row r="1125" spans="1:32" s="194" customFormat="1" ht="15">
      <c r="A1125" s="121"/>
      <c r="B1125" s="235"/>
      <c r="C1125" s="124"/>
      <c r="D1125" s="124"/>
      <c r="E1125" s="124"/>
      <c r="F1125" s="124"/>
      <c r="G1125" s="124"/>
      <c r="H1125" s="123"/>
      <c r="I1125" s="124"/>
      <c r="J1125" s="124"/>
      <c r="K1125" s="124"/>
      <c r="L1125" s="124"/>
      <c r="M1125" s="124"/>
      <c r="N1125" s="124"/>
      <c r="O1125" s="124"/>
      <c r="P1125" s="123"/>
      <c r="Q1125" s="124"/>
      <c r="R1125" s="124"/>
      <c r="S1125" s="124"/>
      <c r="T1125" s="124"/>
      <c r="U1125" s="124"/>
      <c r="V1125" s="124"/>
      <c r="W1125" s="153"/>
      <c r="X1125" s="122"/>
      <c r="Y1125" s="122"/>
      <c r="Z1125" s="124"/>
      <c r="AA1125" s="124"/>
      <c r="AB1125" s="124"/>
      <c r="AC1125" s="124"/>
      <c r="AD1125" s="124"/>
      <c r="AE1125" s="124"/>
      <c r="AF1125" s="124"/>
    </row>
    <row r="1126" spans="1:32" s="194" customFormat="1" ht="15">
      <c r="A1126" s="121"/>
      <c r="B1126" s="235"/>
      <c r="C1126" s="124"/>
      <c r="D1126" s="124"/>
      <c r="E1126" s="124"/>
      <c r="F1126" s="124"/>
      <c r="G1126" s="124"/>
      <c r="H1126" s="123"/>
      <c r="I1126" s="124"/>
      <c r="J1126" s="124"/>
      <c r="K1126" s="124"/>
      <c r="L1126" s="124"/>
      <c r="M1126" s="124"/>
      <c r="N1126" s="124"/>
      <c r="O1126" s="124"/>
      <c r="P1126" s="123"/>
      <c r="Q1126" s="124"/>
      <c r="R1126" s="124"/>
      <c r="S1126" s="124"/>
      <c r="T1126" s="124"/>
      <c r="U1126" s="124"/>
      <c r="V1126" s="124"/>
      <c r="W1126" s="153"/>
      <c r="X1126" s="122"/>
      <c r="Y1126" s="122"/>
      <c r="Z1126" s="124"/>
      <c r="AA1126" s="124"/>
      <c r="AB1126" s="124"/>
      <c r="AC1126" s="124"/>
      <c r="AD1126" s="124"/>
      <c r="AE1126" s="124"/>
      <c r="AF1126" s="124"/>
    </row>
    <row r="1127" spans="1:32" s="194" customFormat="1" ht="15">
      <c r="A1127" s="121"/>
      <c r="B1127" s="235"/>
      <c r="C1127" s="124"/>
      <c r="D1127" s="124"/>
      <c r="E1127" s="124"/>
      <c r="F1127" s="124"/>
      <c r="G1127" s="124"/>
      <c r="H1127" s="123"/>
      <c r="I1127" s="124"/>
      <c r="J1127" s="124"/>
      <c r="K1127" s="124"/>
      <c r="L1127" s="124"/>
      <c r="M1127" s="124"/>
      <c r="N1127" s="124"/>
      <c r="O1127" s="124"/>
      <c r="P1127" s="123"/>
      <c r="Q1127" s="124"/>
      <c r="R1127" s="124"/>
      <c r="S1127" s="124"/>
      <c r="T1127" s="124"/>
      <c r="U1127" s="124"/>
      <c r="V1127" s="124"/>
      <c r="W1127" s="153"/>
      <c r="X1127" s="122"/>
      <c r="Y1127" s="122"/>
      <c r="Z1127" s="124"/>
      <c r="AA1127" s="124"/>
      <c r="AB1127" s="124"/>
      <c r="AC1127" s="124"/>
      <c r="AD1127" s="124"/>
      <c r="AE1127" s="124"/>
      <c r="AF1127" s="124"/>
    </row>
    <row r="1128" spans="1:32" s="194" customFormat="1" ht="15">
      <c r="A1128" s="121"/>
      <c r="B1128" s="235"/>
      <c r="C1128" s="124"/>
      <c r="D1128" s="124"/>
      <c r="E1128" s="124"/>
      <c r="F1128" s="124"/>
      <c r="G1128" s="124"/>
      <c r="H1128" s="123"/>
      <c r="I1128" s="124"/>
      <c r="J1128" s="124"/>
      <c r="K1128" s="124"/>
      <c r="L1128" s="124"/>
      <c r="M1128" s="124"/>
      <c r="N1128" s="124"/>
      <c r="O1128" s="124"/>
      <c r="P1128" s="123"/>
      <c r="Q1128" s="124"/>
      <c r="R1128" s="124"/>
      <c r="S1128" s="124"/>
      <c r="T1128" s="124"/>
      <c r="U1128" s="124"/>
      <c r="V1128" s="124"/>
      <c r="W1128" s="153"/>
      <c r="X1128" s="122"/>
      <c r="Y1128" s="122"/>
      <c r="Z1128" s="124"/>
      <c r="AA1128" s="124"/>
      <c r="AB1128" s="124"/>
      <c r="AC1128" s="124"/>
      <c r="AD1128" s="124"/>
      <c r="AE1128" s="124"/>
      <c r="AF1128" s="124"/>
    </row>
    <row r="1129" spans="1:32" s="194" customFormat="1" ht="15">
      <c r="A1129" s="121"/>
      <c r="B1129" s="235"/>
      <c r="C1129" s="124"/>
      <c r="D1129" s="124"/>
      <c r="E1129" s="124"/>
      <c r="F1129" s="124"/>
      <c r="G1129" s="124"/>
      <c r="H1129" s="123"/>
      <c r="I1129" s="124"/>
      <c r="J1129" s="124"/>
      <c r="K1129" s="124"/>
      <c r="L1129" s="124"/>
      <c r="M1129" s="124"/>
      <c r="N1129" s="124"/>
      <c r="O1129" s="124"/>
      <c r="P1129" s="123"/>
      <c r="Q1129" s="124"/>
      <c r="R1129" s="124"/>
      <c r="S1129" s="124"/>
      <c r="T1129" s="124"/>
      <c r="U1129" s="124"/>
      <c r="V1129" s="124"/>
      <c r="W1129" s="153"/>
      <c r="X1129" s="122"/>
      <c r="Y1129" s="122"/>
      <c r="Z1129" s="124"/>
      <c r="AA1129" s="124"/>
      <c r="AB1129" s="124"/>
      <c r="AC1129" s="124"/>
      <c r="AD1129" s="124"/>
      <c r="AE1129" s="124"/>
      <c r="AF1129" s="124"/>
    </row>
    <row r="1130" spans="1:32" s="194" customFormat="1" ht="15">
      <c r="A1130" s="121"/>
      <c r="B1130" s="235"/>
      <c r="C1130" s="124"/>
      <c r="D1130" s="124"/>
      <c r="E1130" s="124"/>
      <c r="F1130" s="124"/>
      <c r="G1130" s="124"/>
      <c r="H1130" s="123"/>
      <c r="I1130" s="124"/>
      <c r="J1130" s="124"/>
      <c r="K1130" s="124"/>
      <c r="L1130" s="124"/>
      <c r="M1130" s="124"/>
      <c r="N1130" s="124"/>
      <c r="O1130" s="124"/>
      <c r="P1130" s="123"/>
      <c r="Q1130" s="124"/>
      <c r="R1130" s="124"/>
      <c r="S1130" s="124"/>
      <c r="T1130" s="124"/>
      <c r="U1130" s="124"/>
      <c r="V1130" s="124"/>
      <c r="W1130" s="153"/>
      <c r="X1130" s="122"/>
      <c r="Y1130" s="122"/>
      <c r="Z1130" s="124"/>
      <c r="AA1130" s="124"/>
      <c r="AB1130" s="124"/>
      <c r="AC1130" s="124"/>
      <c r="AD1130" s="124"/>
      <c r="AE1130" s="124"/>
      <c r="AF1130" s="124"/>
    </row>
  </sheetData>
  <sheetProtection/>
  <dataValidations count="1">
    <dataValidation allowBlank="1" sqref="O1:O6 K13 K17 L9:L17 H1:J17 K1:L8 M1:N17 P1:IV17 T18:U18 F13 X18:IV34 O18:Q34 A18:M34 W18 S18:S34 T19:T34 O9:O17 F1:G8 A1:E17 G9:G17 F17 A35:IV54 A71:IV65536 O55:Q55 C55:H56 I55 J55:N56 I64 Q60:Q63 O64:Q64 Q68:Q70 A55:B70 R55:IV70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&amp;LTECHNICAL ROUTINE
, start list&amp;CModified: 06.04.2019 15:03:16&amp;R&amp;P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84"/>
  <sheetViews>
    <sheetView zoomScale="75" zoomScaleNormal="75" zoomScalePageLayoutView="0" workbookViewId="0" topLeftCell="A49">
      <selection activeCell="I80" sqref="I80:M80"/>
    </sheetView>
  </sheetViews>
  <sheetFormatPr defaultColWidth="9.125" defaultRowHeight="12.75" outlineLevelRow="3"/>
  <cols>
    <col min="1" max="1" width="6.125" style="192" customWidth="1"/>
    <col min="2" max="2" width="5.375" style="193" customWidth="1"/>
    <col min="3" max="3" width="6.50390625" style="194" customWidth="1"/>
    <col min="4" max="7" width="5.625" style="194" customWidth="1"/>
    <col min="8" max="8" width="6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9.75390625" style="194" customWidth="1"/>
    <col min="19" max="19" width="9.75390625" style="195" customWidth="1"/>
    <col min="20" max="20" width="5.375" style="224" bestFit="1" customWidth="1"/>
    <col min="21" max="21" width="12.00390625" style="194" hidden="1" customWidth="1"/>
    <col min="22" max="22" width="11.50390625" style="225" customWidth="1"/>
    <col min="23" max="23" width="9.125" style="198" hidden="1" customWidth="1"/>
    <col min="24" max="25" width="9.125" style="199" hidden="1" customWidth="1"/>
    <col min="26" max="26" width="9.125" style="194" hidden="1" customWidth="1"/>
    <col min="27" max="27" width="19.50390625" style="194" hidden="1" customWidth="1"/>
    <col min="28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200"/>
      <c r="B1" s="128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7"/>
      <c r="V1" s="258">
        <f>ROUND(U1*TECH_PART,4)</f>
        <v>0</v>
      </c>
      <c r="W1" s="133">
        <f>U1</f>
        <v>0</v>
      </c>
      <c r="X1" s="134"/>
      <c r="Y1" s="134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334"/>
      <c r="B2" s="335"/>
      <c r="C2" s="208"/>
      <c r="D2" s="208"/>
      <c r="E2" s="208"/>
      <c r="F2" s="208"/>
      <c r="G2" s="208"/>
      <c r="H2" s="336" t="s">
        <v>56</v>
      </c>
      <c r="I2" s="333">
        <v>0</v>
      </c>
      <c r="J2" s="333">
        <v>0</v>
      </c>
      <c r="K2" s="333">
        <v>0</v>
      </c>
      <c r="L2" s="333">
        <v>0</v>
      </c>
      <c r="M2" s="333">
        <v>0</v>
      </c>
      <c r="N2" s="333"/>
      <c r="O2" s="333"/>
      <c r="P2" s="333"/>
      <c r="Q2" s="333"/>
      <c r="R2" s="209"/>
      <c r="S2" s="337">
        <f>ROUND((SUM(I2:O2,-(MAX(I2:O2)),-(MIN(I2:O2)))/(JUDGES_COUNT-2))*(EX_PART*10),4)</f>
        <v>0</v>
      </c>
      <c r="T2" s="205"/>
      <c r="U2" s="210"/>
      <c r="V2" s="211"/>
      <c r="W2" s="133"/>
      <c r="X2" s="134"/>
      <c r="Y2" s="134"/>
      <c r="AA2" s="169" t="s">
        <v>10</v>
      </c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338"/>
      <c r="B3" s="339"/>
      <c r="C3" s="208"/>
      <c r="D3" s="208"/>
      <c r="E3" s="208"/>
      <c r="F3" s="208"/>
      <c r="G3" s="208"/>
      <c r="H3" s="336" t="s">
        <v>55</v>
      </c>
      <c r="I3" s="333">
        <v>0</v>
      </c>
      <c r="J3" s="333">
        <v>0</v>
      </c>
      <c r="K3" s="333">
        <v>0</v>
      </c>
      <c r="L3" s="333">
        <v>0</v>
      </c>
      <c r="M3" s="333">
        <v>0</v>
      </c>
      <c r="N3" s="333"/>
      <c r="O3" s="333"/>
      <c r="P3" s="333"/>
      <c r="Q3" s="333"/>
      <c r="R3" s="209"/>
      <c r="S3" s="337">
        <f>ROUND((SUM(I3:O3,-(MAX(I3:O3)),-(MIN(I3:O3)))/(JUDGES_COUNT-2))*(OI_PART*10),4)</f>
        <v>0</v>
      </c>
      <c r="T3" s="209"/>
      <c r="U3" s="212"/>
      <c r="V3" s="213"/>
      <c r="W3" s="133"/>
      <c r="X3" s="134"/>
      <c r="Y3" s="134"/>
      <c r="AA3" s="180">
        <v>5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200"/>
      <c r="B4" s="128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0"/>
      <c r="V4" s="213"/>
      <c r="W4" s="133"/>
      <c r="X4" s="134"/>
      <c r="Y4" s="134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72"/>
      <c r="N5" s="138"/>
      <c r="S5" s="151"/>
      <c r="T5" s="138"/>
      <c r="V5" s="151"/>
      <c r="W5" s="141"/>
      <c r="X5" s="138"/>
      <c r="Y5" s="138"/>
    </row>
    <row r="6" spans="1:25" s="139" customFormat="1" ht="17.25">
      <c r="A6" s="138"/>
      <c r="B6" s="271" t="str">
        <f>TECH_SL!B6</f>
        <v>TEAM</v>
      </c>
      <c r="C6" s="142"/>
      <c r="D6" s="142"/>
      <c r="E6" s="142"/>
      <c r="F6" s="142"/>
      <c r="G6" s="142"/>
      <c r="H6" s="143"/>
      <c r="I6" s="144"/>
      <c r="J6" s="144"/>
      <c r="K6" s="271"/>
      <c r="L6" s="144"/>
      <c r="M6" s="144"/>
      <c r="N6" s="138"/>
      <c r="S6" s="151"/>
      <c r="T6" s="138"/>
      <c r="V6" s="151"/>
      <c r="W6" s="141"/>
      <c r="X6" s="138"/>
      <c r="Y6" s="138"/>
    </row>
    <row r="7" spans="1:25" s="139" customFormat="1" ht="17.25">
      <c r="A7" s="138"/>
      <c r="B7" s="271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11.04.2019 11.00</v>
      </c>
      <c r="S7" s="151"/>
      <c r="T7" s="138"/>
      <c r="V7" s="151"/>
      <c r="W7" s="141"/>
      <c r="X7" s="138"/>
      <c r="Y7" s="138"/>
    </row>
    <row r="8" spans="1:25" s="139" customFormat="1" ht="17.25">
      <c r="A8" s="138"/>
      <c r="B8" s="146"/>
      <c r="N8" s="147"/>
      <c r="S8" s="151"/>
      <c r="T8" s="138"/>
      <c r="V8" s="151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 t="str">
        <f>SETUP!$AM$13</f>
        <v>Сахарук Наталия</v>
      </c>
      <c r="C19" s="144"/>
      <c r="D19" s="144"/>
      <c r="E19" s="143">
        <f>SETUP!$AN$13</f>
        <v>0</v>
      </c>
      <c r="G19" s="150">
        <v>1</v>
      </c>
      <c r="H19" s="143" t="str">
        <f>SETUP!$AM$24</f>
        <v>Коблова Наталья</v>
      </c>
      <c r="J19" s="144"/>
      <c r="K19" s="144"/>
      <c r="L19" s="144"/>
      <c r="M19" s="143">
        <f>SETUP!$AN$24</f>
        <v>0</v>
      </c>
      <c r="O19" s="150">
        <v>1</v>
      </c>
      <c r="P19" s="143" t="str">
        <f>SETUP!$AM$35</f>
        <v>Матусевич Наталья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 t="str">
        <f>SETUP!$AM$14</f>
        <v>Белая Наталья</v>
      </c>
      <c r="C20" s="145"/>
      <c r="D20" s="145"/>
      <c r="E20" s="143">
        <f>SETUP!$AN$14</f>
        <v>0</v>
      </c>
      <c r="G20" s="150">
        <v>2</v>
      </c>
      <c r="H20" s="143" t="str">
        <f>SETUP!$AM$25</f>
        <v>Шишко Диана</v>
      </c>
      <c r="J20" s="145"/>
      <c r="K20" s="145"/>
      <c r="L20" s="145"/>
      <c r="M20" s="143">
        <f>SETUP!$AN$25</f>
        <v>0</v>
      </c>
      <c r="O20" s="150">
        <v>2</v>
      </c>
      <c r="P20" s="143" t="str">
        <f>SETUP!$AM$36</f>
        <v>Адамова Татьяна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 t="str">
        <f>SETUP!$AM$15</f>
        <v>Кудравец Виктория</v>
      </c>
      <c r="C21" s="145"/>
      <c r="D21" s="145"/>
      <c r="E21" s="143">
        <f>SETUP!$AN$15</f>
        <v>0</v>
      </c>
      <c r="G21" s="150">
        <v>3</v>
      </c>
      <c r="H21" s="143" t="str">
        <f>SETUP!$AM$26</f>
        <v>Шульгина Анна</v>
      </c>
      <c r="J21" s="145"/>
      <c r="K21" s="145"/>
      <c r="L21" s="145"/>
      <c r="M21" s="143">
        <f>SETUP!$AN$26</f>
        <v>0</v>
      </c>
      <c r="O21" s="150">
        <v>3</v>
      </c>
      <c r="P21" s="143" t="str">
        <f>SETUP!$AM$37</f>
        <v>Сахарук Диана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 t="str">
        <f>SETUP!$AM$16</f>
        <v>Бичун Александра</v>
      </c>
      <c r="C22" s="145"/>
      <c r="D22" s="145"/>
      <c r="E22" s="143">
        <f>SETUP!$AN$16</f>
        <v>0</v>
      </c>
      <c r="G22" s="150">
        <v>4</v>
      </c>
      <c r="H22" s="143" t="str">
        <f>SETUP!$AM$27</f>
        <v>Тарахович Анастасия</v>
      </c>
      <c r="J22" s="145"/>
      <c r="K22" s="145"/>
      <c r="L22" s="145"/>
      <c r="M22" s="143">
        <f>SETUP!$AN$27</f>
        <v>0</v>
      </c>
      <c r="O22" s="150">
        <v>4</v>
      </c>
      <c r="P22" s="143" t="str">
        <f>SETUP!$AM$38</f>
        <v>Богина Валентина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 t="str">
        <f>SETUP!$AM$17</f>
        <v>Гаврилик Эльмира</v>
      </c>
      <c r="C23" s="145"/>
      <c r="D23" s="145"/>
      <c r="E23" s="143">
        <f>SETUP!$AN$17</f>
        <v>0</v>
      </c>
      <c r="G23" s="150">
        <v>5</v>
      </c>
      <c r="H23" s="143" t="str">
        <f>SETUP!$AM$28</f>
        <v>Гурская Анастасия</v>
      </c>
      <c r="J23" s="145"/>
      <c r="K23" s="145"/>
      <c r="L23" s="145"/>
      <c r="M23" s="143">
        <f>SETUP!$AN$28</f>
        <v>0</v>
      </c>
      <c r="O23" s="150">
        <v>5</v>
      </c>
      <c r="P23" s="143" t="str">
        <f>SETUP!$AM$39</f>
        <v>Дармель Алена</v>
      </c>
      <c r="S23" s="145"/>
      <c r="T23" s="143">
        <f>SETUP!$AN$39</f>
        <v>0</v>
      </c>
      <c r="X23" s="122"/>
      <c r="Y23" s="122"/>
    </row>
    <row r="24" spans="1:25" s="153" customFormat="1" ht="15" hidden="1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5" hidden="1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5" hidden="1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5" hidden="1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5" hidden="1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5" hidden="1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5" hidden="1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5" hidden="1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5" hidden="1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5" hidden="1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5" hidden="1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ht="15" hidden="1"/>
    <row r="38" ht="15" hidden="1"/>
    <row r="39" ht="15" hidden="1"/>
    <row r="40" ht="15" hidden="1"/>
    <row r="41" ht="15" hidden="1"/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outlineLevel="1">
      <c r="A44" s="122"/>
      <c r="B44" s="265"/>
      <c r="C44" s="290" t="s">
        <v>88</v>
      </c>
      <c r="D44" s="293" t="str">
        <f>__curr_event_code__</f>
        <v>T</v>
      </c>
      <c r="G44" s="297" t="s">
        <v>84</v>
      </c>
      <c r="H44" s="163"/>
      <c r="I44" s="164"/>
      <c r="J44" s="163"/>
      <c r="K44" s="163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outlineLevel="1">
      <c r="A45" s="122"/>
      <c r="C45" s="159" t="str">
        <f>SETUP!$B$42</f>
        <v>E</v>
      </c>
      <c r="D45" s="294">
        <f>__tr_e__</f>
        <v>0.3</v>
      </c>
      <c r="F45" s="122">
        <f>COUNTIF(SETUP!__tr_el_list__,"&gt;0")</f>
        <v>5</v>
      </c>
      <c r="G45" s="296" t="s">
        <v>71</v>
      </c>
      <c r="H45" s="296" t="s">
        <v>72</v>
      </c>
      <c r="I45" s="296" t="s">
        <v>73</v>
      </c>
      <c r="J45" s="296" t="s">
        <v>74</v>
      </c>
      <c r="K45" s="296" t="s">
        <v>75</v>
      </c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outlineLevel="1">
      <c r="A46" s="122"/>
      <c r="C46" s="159" t="str">
        <f>SETUP!$B$43</f>
        <v>Imp</v>
      </c>
      <c r="D46" s="294">
        <f>__tr_imp__</f>
        <v>0.3</v>
      </c>
      <c r="F46" s="122" t="s">
        <v>92</v>
      </c>
      <c r="G46" s="285">
        <f>__tr_el_1</f>
        <v>1.8</v>
      </c>
      <c r="H46" s="285">
        <f>__tr_el_2</f>
        <v>2.4</v>
      </c>
      <c r="I46" s="285">
        <f>__tr_el_3</f>
        <v>2.9</v>
      </c>
      <c r="J46" s="285">
        <f>__tr_el_4</f>
        <v>2.5</v>
      </c>
      <c r="K46" s="285">
        <f>__tr_el_5</f>
        <v>1.7</v>
      </c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91" t="str">
        <f>SETUP!$B$44</f>
        <v>Elements</v>
      </c>
      <c r="D47" s="294">
        <f>__tr_el_</f>
        <v>0.4</v>
      </c>
      <c r="F47" s="291"/>
      <c r="G47" s="285"/>
      <c r="H47" s="285"/>
      <c r="I47" s="285"/>
      <c r="J47" s="285"/>
      <c r="K47" s="285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B48" s="160"/>
      <c r="C48" s="291" t="s">
        <v>89</v>
      </c>
      <c r="D48" s="295">
        <f>__tr_el_summ__</f>
        <v>11.299999999999999</v>
      </c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>
      <c r="A49" s="122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2" t="s">
        <v>0</v>
      </c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157</v>
      </c>
      <c r="I53" s="175" t="s">
        <v>117</v>
      </c>
      <c r="J53" s="175"/>
      <c r="K53" s="175"/>
      <c r="L53" s="175"/>
      <c r="M53" s="175"/>
      <c r="N53" s="176"/>
      <c r="O53" s="325" t="s">
        <v>1</v>
      </c>
      <c r="P53" s="172" t="s">
        <v>157</v>
      </c>
      <c r="Q53" s="177"/>
      <c r="R53" s="176"/>
      <c r="S53" s="176"/>
      <c r="T53" s="222"/>
      <c r="U53" s="178">
        <v>1</v>
      </c>
      <c r="V53" s="178">
        <f>TECH_PART</f>
        <v>1</v>
      </c>
      <c r="W53" s="179" t="s">
        <v>14</v>
      </c>
      <c r="X53" s="180" t="s">
        <v>15</v>
      </c>
      <c r="Y53" s="180" t="s">
        <v>8</v>
      </c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71" customFormat="1" ht="18" thickTop="1">
      <c r="A54" s="302"/>
      <c r="B54" s="303"/>
      <c r="C54" s="304"/>
      <c r="D54" s="304"/>
      <c r="E54" s="304"/>
      <c r="F54" s="304"/>
      <c r="G54" s="304"/>
      <c r="H54" s="304"/>
      <c r="I54" s="305"/>
      <c r="J54" s="305"/>
      <c r="K54" s="305"/>
      <c r="L54" s="305"/>
      <c r="M54" s="305"/>
      <c r="P54" s="304"/>
      <c r="Q54" s="170"/>
      <c r="T54" s="306"/>
      <c r="U54" s="307"/>
      <c r="V54" s="307"/>
      <c r="W54" s="179"/>
      <c r="X54" s="180"/>
      <c r="Y54" s="18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</row>
    <row r="55" spans="1:43" s="119" customFormat="1" ht="17.25" customHeight="1">
      <c r="A55" s="330"/>
      <c r="B55" s="112">
        <v>1</v>
      </c>
      <c r="C55" s="114" t="s">
        <v>153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205"/>
      <c r="U55" s="257">
        <f>SUM(S62:S64,T55,T62,T64:T68)</f>
        <v>53.0549</v>
      </c>
      <c r="V55" s="258">
        <f>ROUND(U55*TECH_PART,4)</f>
        <v>53.0549</v>
      </c>
      <c r="W55" s="351">
        <f>U55</f>
        <v>53.0549</v>
      </c>
      <c r="X55" s="326">
        <f>[1]!sn_val(B55)</f>
        <v>1</v>
      </c>
      <c r="Y55" s="118">
        <v>1</v>
      </c>
      <c r="Z55" s="119">
        <f>S62</f>
        <v>18.1</v>
      </c>
      <c r="AA55" s="120"/>
      <c r="AB55" s="11"/>
      <c r="AC55" s="120"/>
      <c r="AD55" s="118"/>
      <c r="AE55" s="118"/>
      <c r="AF55" s="121"/>
      <c r="AG55" s="11"/>
      <c r="AH55" s="67"/>
      <c r="AI55" s="67"/>
      <c r="AJ55" s="67"/>
      <c r="AK55" s="67"/>
      <c r="AL55" s="268"/>
      <c r="AM55" s="268"/>
      <c r="AN55" s="268"/>
      <c r="AO55" s="268"/>
      <c r="AP55" s="268"/>
      <c r="AQ55" s="12"/>
    </row>
    <row r="56" spans="1:42" s="123" customFormat="1" ht="17.25" customHeight="1">
      <c r="A56" s="331"/>
      <c r="B56" s="122"/>
      <c r="C56" s="311" t="s">
        <v>132</v>
      </c>
      <c r="E56" s="309"/>
      <c r="G56" s="320" t="s">
        <v>151</v>
      </c>
      <c r="H56" s="323"/>
      <c r="I56" s="113" t="s">
        <v>126</v>
      </c>
      <c r="J56" s="316"/>
      <c r="N56" s="121"/>
      <c r="O56" s="234" t="s">
        <v>146</v>
      </c>
      <c r="P56" s="322"/>
      <c r="Q56" s="115"/>
      <c r="V56" s="348"/>
      <c r="W56" s="329">
        <f>W55</f>
        <v>53.0549</v>
      </c>
      <c r="X56" s="327">
        <f>X55</f>
        <v>1</v>
      </c>
      <c r="Y56" s="159"/>
      <c r="Z56" s="123">
        <f>Z55</f>
        <v>18.1</v>
      </c>
      <c r="AC56" s="195"/>
      <c r="AF56" s="121"/>
      <c r="AG56" s="126"/>
      <c r="AH56" s="69"/>
      <c r="AI56" s="69"/>
      <c r="AJ56" s="69"/>
      <c r="AK56" s="69"/>
      <c r="AL56" s="69"/>
      <c r="AM56" s="69"/>
      <c r="AN56" s="69"/>
      <c r="AO56" s="69"/>
      <c r="AP56" s="69"/>
    </row>
    <row r="57" spans="1:43" s="123" customFormat="1" ht="17.25" customHeight="1">
      <c r="A57" s="331"/>
      <c r="B57" s="122"/>
      <c r="C57" s="309" t="s">
        <v>127</v>
      </c>
      <c r="E57" s="309"/>
      <c r="G57" s="320" t="s">
        <v>147</v>
      </c>
      <c r="H57" s="323"/>
      <c r="I57" s="311" t="s">
        <v>134</v>
      </c>
      <c r="J57" s="316"/>
      <c r="K57" s="309"/>
      <c r="L57" s="309"/>
      <c r="M57" s="309"/>
      <c r="N57" s="320"/>
      <c r="O57" s="320" t="s">
        <v>151</v>
      </c>
      <c r="P57" s="323"/>
      <c r="V57" s="348"/>
      <c r="W57" s="329">
        <f>W55</f>
        <v>53.0549</v>
      </c>
      <c r="X57" s="327">
        <f>X55</f>
        <v>1</v>
      </c>
      <c r="Y57" s="159"/>
      <c r="Z57" s="123">
        <f>Z55</f>
        <v>18.1</v>
      </c>
      <c r="AC57" s="195"/>
      <c r="AF57" s="121"/>
      <c r="AG57" s="5"/>
      <c r="AH57" s="69"/>
      <c r="AI57" s="69"/>
      <c r="AJ57" s="69"/>
      <c r="AK57" s="69"/>
      <c r="AL57" s="69"/>
      <c r="AM57" s="69"/>
      <c r="AN57" s="69"/>
      <c r="AO57" s="69"/>
      <c r="AP57" s="69"/>
      <c r="AQ57" s="101"/>
    </row>
    <row r="58" spans="1:42" s="123" customFormat="1" ht="17.25" customHeight="1">
      <c r="A58" s="331"/>
      <c r="B58" s="122"/>
      <c r="C58" s="313" t="s">
        <v>130</v>
      </c>
      <c r="E58" s="309"/>
      <c r="G58" s="320" t="s">
        <v>149</v>
      </c>
      <c r="H58" s="323"/>
      <c r="I58" s="309" t="s">
        <v>135</v>
      </c>
      <c r="J58" s="317"/>
      <c r="K58" s="309"/>
      <c r="M58" s="309"/>
      <c r="N58" s="319"/>
      <c r="O58" s="320" t="s">
        <v>151</v>
      </c>
      <c r="P58" s="323"/>
      <c r="Q58" s="123" t="s">
        <v>2</v>
      </c>
      <c r="V58" s="348"/>
      <c r="W58" s="329">
        <f>W55</f>
        <v>53.0549</v>
      </c>
      <c r="X58" s="327">
        <f>X55</f>
        <v>1</v>
      </c>
      <c r="Y58" s="159"/>
      <c r="Z58" s="123">
        <f>Z55</f>
        <v>18.1</v>
      </c>
      <c r="AC58" s="195"/>
      <c r="AF58" s="121"/>
      <c r="AG58" s="5"/>
      <c r="AH58" s="69"/>
      <c r="AI58" s="69"/>
      <c r="AJ58" s="69"/>
      <c r="AK58" s="69"/>
      <c r="AL58" s="69"/>
      <c r="AM58" s="69"/>
      <c r="AN58" s="69"/>
      <c r="AO58" s="69"/>
      <c r="AP58" s="69"/>
    </row>
    <row r="59" spans="1:43" s="123" customFormat="1" ht="17.25" customHeight="1">
      <c r="A59" s="331"/>
      <c r="B59" s="122"/>
      <c r="C59" s="311" t="s">
        <v>129</v>
      </c>
      <c r="E59" s="309"/>
      <c r="G59" s="320" t="s">
        <v>148</v>
      </c>
      <c r="H59" s="323"/>
      <c r="I59" s="311" t="s">
        <v>131</v>
      </c>
      <c r="J59" s="317"/>
      <c r="K59" s="309"/>
      <c r="M59" s="309"/>
      <c r="N59" s="319"/>
      <c r="O59" s="320" t="s">
        <v>150</v>
      </c>
      <c r="P59" s="323"/>
      <c r="Q59" s="123" t="s">
        <v>2</v>
      </c>
      <c r="V59" s="348"/>
      <c r="W59" s="329">
        <f>W55</f>
        <v>53.0549</v>
      </c>
      <c r="X59" s="327">
        <f>X55</f>
        <v>1</v>
      </c>
      <c r="Y59" s="159"/>
      <c r="Z59" s="123">
        <f>Z55</f>
        <v>18.1</v>
      </c>
      <c r="AC59" s="195"/>
      <c r="AF59" s="121"/>
      <c r="AG59" s="5"/>
      <c r="AH59" s="69"/>
      <c r="AI59" s="69"/>
      <c r="AJ59" s="69"/>
      <c r="AK59" s="69"/>
      <c r="AL59" s="69"/>
      <c r="AM59" s="69"/>
      <c r="AN59" s="69"/>
      <c r="AO59" s="69"/>
      <c r="AP59" s="69"/>
      <c r="AQ59" s="119"/>
    </row>
    <row r="60" spans="1:42" s="123" customFormat="1" ht="17.25" customHeight="1">
      <c r="A60" s="331"/>
      <c r="B60" s="122"/>
      <c r="C60" s="311" t="s">
        <v>133</v>
      </c>
      <c r="E60" s="309"/>
      <c r="G60" s="320" t="s">
        <v>151</v>
      </c>
      <c r="H60" s="323"/>
      <c r="J60" s="316"/>
      <c r="N60" s="121"/>
      <c r="Q60" s="314"/>
      <c r="V60" s="348"/>
      <c r="W60" s="329">
        <f>W55</f>
        <v>53.0549</v>
      </c>
      <c r="X60" s="327">
        <f>X55</f>
        <v>1</v>
      </c>
      <c r="Y60" s="159"/>
      <c r="Z60" s="123">
        <f>Z55</f>
        <v>18.1</v>
      </c>
      <c r="AC60" s="195"/>
      <c r="AF60" s="121"/>
      <c r="AG60" s="126"/>
      <c r="AH60" s="69"/>
      <c r="AI60" s="69"/>
      <c r="AJ60" s="69"/>
      <c r="AK60" s="69"/>
      <c r="AL60" s="69"/>
      <c r="AM60" s="69"/>
      <c r="AN60" s="69"/>
      <c r="AO60" s="69"/>
      <c r="AP60" s="69"/>
    </row>
    <row r="61" spans="1:43" s="123" customFormat="1" ht="17.25" customHeight="1">
      <c r="A61" s="331"/>
      <c r="B61" s="122"/>
      <c r="C61" s="311" t="s">
        <v>128</v>
      </c>
      <c r="E61" s="309"/>
      <c r="G61" s="320" t="s">
        <v>147</v>
      </c>
      <c r="H61" s="323"/>
      <c r="I61" s="311"/>
      <c r="J61" s="317"/>
      <c r="K61" s="309"/>
      <c r="M61" s="309"/>
      <c r="N61" s="319"/>
      <c r="P61" s="309"/>
      <c r="Q61" s="312"/>
      <c r="V61" s="348"/>
      <c r="W61" s="329">
        <f>W55</f>
        <v>53.0549</v>
      </c>
      <c r="X61" s="327">
        <f>X55</f>
        <v>1</v>
      </c>
      <c r="Y61" s="159"/>
      <c r="Z61" s="123">
        <f>Z55</f>
        <v>18.1</v>
      </c>
      <c r="AC61" s="195"/>
      <c r="AF61" s="121"/>
      <c r="AG61" s="5"/>
      <c r="AH61" s="69"/>
      <c r="AI61" s="69"/>
      <c r="AJ61" s="69"/>
      <c r="AK61" s="69"/>
      <c r="AL61" s="69"/>
      <c r="AM61" s="69"/>
      <c r="AN61" s="69"/>
      <c r="AO61" s="69"/>
      <c r="AP61" s="69"/>
      <c r="AQ61" s="119"/>
    </row>
    <row r="62" spans="1:43" s="123" customFormat="1" ht="17.25" customHeight="1">
      <c r="A62" s="331"/>
      <c r="B62" s="122"/>
      <c r="C62" s="311"/>
      <c r="E62" s="309"/>
      <c r="G62" s="320"/>
      <c r="H62" s="342" t="s">
        <v>66</v>
      </c>
      <c r="I62" s="344">
        <v>6.7</v>
      </c>
      <c r="J62" s="285">
        <v>5.7</v>
      </c>
      <c r="K62" s="344">
        <v>6.6</v>
      </c>
      <c r="L62" s="285">
        <v>5.8</v>
      </c>
      <c r="M62" s="344">
        <v>5.6</v>
      </c>
      <c r="N62" s="344"/>
      <c r="O62" s="285"/>
      <c r="P62" s="344"/>
      <c r="Q62" s="345"/>
      <c r="R62" s="346"/>
      <c r="S62" s="349">
        <f>ROUND((SUM(I62:Q62,-(MAX(I62:Q62)),-(MIN(I62:Q62)))/(JUDGES_COUNT-2))*__tr_e__*10,4)</f>
        <v>18.1</v>
      </c>
      <c r="T62" s="340"/>
      <c r="V62" s="348"/>
      <c r="W62" s="329">
        <f>W55</f>
        <v>53.0549</v>
      </c>
      <c r="X62" s="327">
        <f>X55</f>
        <v>1</v>
      </c>
      <c r="Y62" s="159"/>
      <c r="Z62" s="123">
        <f>Z55</f>
        <v>18.1</v>
      </c>
      <c r="AC62" s="195"/>
      <c r="AF62" s="121"/>
      <c r="AG62" s="5"/>
      <c r="AH62" s="69"/>
      <c r="AI62" s="69"/>
      <c r="AJ62" s="69"/>
      <c r="AK62" s="69"/>
      <c r="AL62" s="69"/>
      <c r="AM62" s="69"/>
      <c r="AN62" s="69"/>
      <c r="AO62" s="69"/>
      <c r="AP62" s="69"/>
      <c r="AQ62" s="119"/>
    </row>
    <row r="63" spans="1:43" s="123" customFormat="1" ht="17.25" customHeight="1">
      <c r="A63" s="331"/>
      <c r="B63" s="122"/>
      <c r="C63" s="311"/>
      <c r="E63" s="309"/>
      <c r="G63" s="320"/>
      <c r="H63" s="342" t="s">
        <v>82</v>
      </c>
      <c r="I63" s="344">
        <v>7</v>
      </c>
      <c r="J63" s="285">
        <v>6</v>
      </c>
      <c r="K63" s="344">
        <v>6.1</v>
      </c>
      <c r="L63" s="285">
        <v>5.7</v>
      </c>
      <c r="M63" s="344">
        <v>5.8</v>
      </c>
      <c r="N63" s="344"/>
      <c r="O63" s="285"/>
      <c r="P63" s="344"/>
      <c r="Q63" s="345"/>
      <c r="R63" s="346"/>
      <c r="S63" s="349">
        <f>ROUND((SUM(I63:Q63,-(MAX(I63:Q63)),-(MIN(I63:Q63)))/(JUDGES_COUNT-2))*__tr_imp__*10,4)</f>
        <v>17.9</v>
      </c>
      <c r="V63" s="348"/>
      <c r="W63" s="329">
        <f>W55</f>
        <v>53.0549</v>
      </c>
      <c r="X63" s="327">
        <f>X55</f>
        <v>1</v>
      </c>
      <c r="Y63" s="159"/>
      <c r="Z63" s="123">
        <f>Z55</f>
        <v>18.1</v>
      </c>
      <c r="AC63" s="195"/>
      <c r="AF63" s="121"/>
      <c r="AG63" s="5"/>
      <c r="AH63" s="69"/>
      <c r="AI63" s="69"/>
      <c r="AJ63" s="69"/>
      <c r="AK63" s="69"/>
      <c r="AL63" s="69"/>
      <c r="AM63" s="69"/>
      <c r="AN63" s="69"/>
      <c r="AO63" s="69"/>
      <c r="AP63" s="69"/>
      <c r="AQ63" s="119"/>
    </row>
    <row r="64" spans="1:43" s="123" customFormat="1" ht="17.25" customHeight="1">
      <c r="A64" s="331"/>
      <c r="B64" s="122"/>
      <c r="C64" s="311"/>
      <c r="E64" s="309"/>
      <c r="G64" s="320"/>
      <c r="H64" s="342" t="s">
        <v>71</v>
      </c>
      <c r="I64" s="344">
        <v>5.7</v>
      </c>
      <c r="J64" s="285">
        <v>5.7</v>
      </c>
      <c r="K64" s="344">
        <v>5</v>
      </c>
      <c r="L64" s="285">
        <v>6.3</v>
      </c>
      <c r="M64" s="344">
        <v>5.6</v>
      </c>
      <c r="N64" s="344"/>
      <c r="O64" s="285"/>
      <c r="P64" s="344"/>
      <c r="Q64" s="345"/>
      <c r="R64" s="346">
        <f>ROUND((SUM(I64:Q64,-(MAX(I64:Q64)),-(MIN(I64:Q64)))/(JUDGES_COUNT-2))*__tr_el_1,4)</f>
        <v>10.2</v>
      </c>
      <c r="S64" s="349">
        <f>ROUND((SUM(R64:R68)/__tr_el_summ__)*10*__tr_el_,4)</f>
        <v>17.0549</v>
      </c>
      <c r="T64" s="340"/>
      <c r="V64" s="348"/>
      <c r="W64" s="329">
        <f>W55</f>
        <v>53.0549</v>
      </c>
      <c r="X64" s="327">
        <f>X55</f>
        <v>1</v>
      </c>
      <c r="Y64" s="159"/>
      <c r="Z64" s="123">
        <f>Z55</f>
        <v>18.1</v>
      </c>
      <c r="AC64" s="195"/>
      <c r="AF64" s="121"/>
      <c r="AG64" s="5"/>
      <c r="AH64" s="69"/>
      <c r="AI64" s="69"/>
      <c r="AJ64" s="69"/>
      <c r="AK64" s="69"/>
      <c r="AL64" s="69"/>
      <c r="AM64" s="69"/>
      <c r="AN64" s="69"/>
      <c r="AO64" s="69"/>
      <c r="AP64" s="69"/>
      <c r="AQ64" s="119"/>
    </row>
    <row r="65" spans="1:43" s="123" customFormat="1" ht="17.25" customHeight="1">
      <c r="A65" s="331"/>
      <c r="B65" s="122"/>
      <c r="C65" s="311"/>
      <c r="E65" s="309"/>
      <c r="G65" s="320"/>
      <c r="H65" s="342" t="s">
        <v>72</v>
      </c>
      <c r="I65" s="344">
        <v>0</v>
      </c>
      <c r="J65" s="285">
        <v>0</v>
      </c>
      <c r="K65" s="344">
        <v>0</v>
      </c>
      <c r="L65" s="285">
        <v>0</v>
      </c>
      <c r="M65" s="344">
        <v>0</v>
      </c>
      <c r="N65" s="344"/>
      <c r="O65" s="285"/>
      <c r="P65" s="344"/>
      <c r="Q65" s="345"/>
      <c r="R65" s="346">
        <f>ROUND((SUM(I65:Q65,-(MAX(I65:Q65)),-(MIN(I65:Q65)))/(JUDGES_COUNT-2))*__tr_el_2,4)</f>
        <v>0</v>
      </c>
      <c r="S65" s="349"/>
      <c r="T65" s="340"/>
      <c r="V65" s="348"/>
      <c r="W65" s="329">
        <f>W55</f>
        <v>53.0549</v>
      </c>
      <c r="X65" s="327">
        <f>X55</f>
        <v>1</v>
      </c>
      <c r="Y65" s="159"/>
      <c r="Z65" s="123">
        <f>Z55</f>
        <v>18.1</v>
      </c>
      <c r="AC65" s="195"/>
      <c r="AF65" s="121"/>
      <c r="AG65" s="5"/>
      <c r="AH65" s="69"/>
      <c r="AI65" s="69"/>
      <c r="AJ65" s="69"/>
      <c r="AK65" s="69"/>
      <c r="AL65" s="69"/>
      <c r="AM65" s="69"/>
      <c r="AN65" s="69"/>
      <c r="AO65" s="69"/>
      <c r="AP65" s="69"/>
      <c r="AQ65" s="119"/>
    </row>
    <row r="66" spans="1:43" s="123" customFormat="1" ht="17.25" customHeight="1">
      <c r="A66" s="331"/>
      <c r="B66" s="122"/>
      <c r="C66" s="311"/>
      <c r="E66" s="309"/>
      <c r="G66" s="320"/>
      <c r="H66" s="342" t="s">
        <v>73</v>
      </c>
      <c r="I66" s="344">
        <v>0.6</v>
      </c>
      <c r="J66" s="285">
        <v>6</v>
      </c>
      <c r="K66" s="344">
        <v>4.5</v>
      </c>
      <c r="L66" s="285">
        <v>5.5</v>
      </c>
      <c r="M66" s="344">
        <v>5.1</v>
      </c>
      <c r="N66" s="344"/>
      <c r="O66" s="285"/>
      <c r="P66" s="344"/>
      <c r="Q66" s="345"/>
      <c r="R66" s="346">
        <f>ROUND((SUM(I66:Q66,-(MAX(I66:Q66)),-(MIN(I66:Q66)))/(JUDGES_COUNT-2))*__tr_el_3,4)</f>
        <v>14.5967</v>
      </c>
      <c r="S66" s="349"/>
      <c r="T66" s="340"/>
      <c r="V66" s="348"/>
      <c r="W66" s="329">
        <f>W55</f>
        <v>53.0549</v>
      </c>
      <c r="X66" s="327">
        <f>X55</f>
        <v>1</v>
      </c>
      <c r="Y66" s="159"/>
      <c r="Z66" s="123">
        <f>Z55</f>
        <v>18.1</v>
      </c>
      <c r="AC66" s="195"/>
      <c r="AF66" s="121"/>
      <c r="AG66" s="5"/>
      <c r="AH66" s="69"/>
      <c r="AI66" s="69"/>
      <c r="AJ66" s="69"/>
      <c r="AK66" s="69"/>
      <c r="AL66" s="69"/>
      <c r="AM66" s="69"/>
      <c r="AN66" s="69"/>
      <c r="AO66" s="69"/>
      <c r="AP66" s="69"/>
      <c r="AQ66" s="119"/>
    </row>
    <row r="67" spans="1:43" s="123" customFormat="1" ht="17.25" customHeight="1">
      <c r="A67" s="331"/>
      <c r="B67" s="122"/>
      <c r="C67" s="311"/>
      <c r="E67" s="309"/>
      <c r="G67" s="320"/>
      <c r="H67" s="342" t="s">
        <v>74</v>
      </c>
      <c r="I67" s="344">
        <v>5.9</v>
      </c>
      <c r="J67" s="285">
        <v>5.7</v>
      </c>
      <c r="K67" s="344">
        <v>5</v>
      </c>
      <c r="L67" s="285">
        <v>5.8</v>
      </c>
      <c r="M67" s="344">
        <v>4.8</v>
      </c>
      <c r="N67" s="344"/>
      <c r="O67" s="285"/>
      <c r="P67" s="344"/>
      <c r="Q67" s="345"/>
      <c r="R67" s="346">
        <f>ROUND((SUM(I67:Q67,-(MAX(I67:Q67)),-(MIN(I67:Q67)))/(JUDGES_COUNT-2))*__tr_el_4,4)</f>
        <v>13.75</v>
      </c>
      <c r="S67" s="349"/>
      <c r="T67" s="340"/>
      <c r="V67" s="348"/>
      <c r="W67" s="329">
        <f>W55</f>
        <v>53.0549</v>
      </c>
      <c r="X67" s="327">
        <f>X55</f>
        <v>1</v>
      </c>
      <c r="Y67" s="159"/>
      <c r="Z67" s="123">
        <f>Z55</f>
        <v>18.1</v>
      </c>
      <c r="AC67" s="195"/>
      <c r="AF67" s="121"/>
      <c r="AG67" s="5"/>
      <c r="AH67" s="69"/>
      <c r="AI67" s="69"/>
      <c r="AJ67" s="69"/>
      <c r="AK67" s="69"/>
      <c r="AL67" s="69"/>
      <c r="AM67" s="69"/>
      <c r="AN67" s="69"/>
      <c r="AO67" s="69"/>
      <c r="AP67" s="69"/>
      <c r="AQ67" s="119"/>
    </row>
    <row r="68" spans="1:43" s="123" customFormat="1" ht="17.25" customHeight="1">
      <c r="A68" s="331"/>
      <c r="B68" s="122"/>
      <c r="C68" s="311"/>
      <c r="E68" s="309"/>
      <c r="G68" s="320"/>
      <c r="H68" s="342" t="s">
        <v>75</v>
      </c>
      <c r="I68" s="344">
        <v>6</v>
      </c>
      <c r="J68" s="285">
        <v>5</v>
      </c>
      <c r="K68" s="344">
        <v>5</v>
      </c>
      <c r="L68" s="285">
        <v>6.2</v>
      </c>
      <c r="M68" s="344">
        <v>6</v>
      </c>
      <c r="N68" s="344"/>
      <c r="O68" s="285"/>
      <c r="P68" s="344"/>
      <c r="Q68" s="345"/>
      <c r="R68" s="346">
        <f>ROUND((SUM(I68:Q68,-(MAX(I68:Q68)),-(MIN(I68:Q68)))/(JUDGES_COUNT-2))*__tr_el_5,4)</f>
        <v>9.6333</v>
      </c>
      <c r="S68" s="349"/>
      <c r="T68" s="340"/>
      <c r="V68" s="348"/>
      <c r="W68" s="329">
        <f>W55</f>
        <v>53.0549</v>
      </c>
      <c r="X68" s="327">
        <f>X55</f>
        <v>1</v>
      </c>
      <c r="Y68" s="159"/>
      <c r="Z68" s="123">
        <f>Z55</f>
        <v>18.1</v>
      </c>
      <c r="AC68" s="195"/>
      <c r="AF68" s="121"/>
      <c r="AG68" s="5"/>
      <c r="AH68" s="69"/>
      <c r="AI68" s="69"/>
      <c r="AJ68" s="69"/>
      <c r="AK68" s="69"/>
      <c r="AL68" s="69"/>
      <c r="AM68" s="69"/>
      <c r="AN68" s="69"/>
      <c r="AO68" s="69"/>
      <c r="AP68" s="69"/>
      <c r="AQ68" s="119"/>
    </row>
    <row r="69" spans="1:43" s="123" customFormat="1" ht="17.25" customHeight="1">
      <c r="A69" s="331"/>
      <c r="B69" s="122"/>
      <c r="C69" s="311"/>
      <c r="E69" s="309"/>
      <c r="G69" s="320"/>
      <c r="H69" s="323"/>
      <c r="I69" s="311"/>
      <c r="J69" s="317"/>
      <c r="K69" s="309"/>
      <c r="M69" s="309"/>
      <c r="N69" s="319"/>
      <c r="P69" s="309"/>
      <c r="Q69" s="312"/>
      <c r="V69" s="348"/>
      <c r="W69" s="329">
        <f>W55</f>
        <v>53.0549</v>
      </c>
      <c r="X69" s="327">
        <f>X55</f>
        <v>1</v>
      </c>
      <c r="Y69" s="159"/>
      <c r="Z69" s="123">
        <f>Z55</f>
        <v>18.1</v>
      </c>
      <c r="AC69" s="195"/>
      <c r="AF69" s="121"/>
      <c r="AG69" s="5"/>
      <c r="AH69" s="69"/>
      <c r="AI69" s="69"/>
      <c r="AJ69" s="69"/>
      <c r="AK69" s="69"/>
      <c r="AL69" s="69"/>
      <c r="AM69" s="69"/>
      <c r="AN69" s="69"/>
      <c r="AO69" s="69"/>
      <c r="AP69" s="69"/>
      <c r="AQ69" s="119"/>
    </row>
    <row r="70" spans="1:43" s="123" customFormat="1" ht="17.25" customHeight="1">
      <c r="A70" s="331"/>
      <c r="B70" s="122">
        <v>2</v>
      </c>
      <c r="C70" s="114" t="s">
        <v>154</v>
      </c>
      <c r="E70" s="309"/>
      <c r="G70" s="320"/>
      <c r="H70" s="323"/>
      <c r="I70" s="311"/>
      <c r="J70" s="317"/>
      <c r="K70" s="309"/>
      <c r="M70" s="309"/>
      <c r="N70" s="319"/>
      <c r="P70" s="309"/>
      <c r="Q70" s="312"/>
      <c r="T70" s="205"/>
      <c r="U70" s="257">
        <f>SUM(S77:S79,T70,T77,T79:T83)</f>
        <v>78.8546</v>
      </c>
      <c r="V70" s="258">
        <f>ROUND(U70*TECH_PART,4)</f>
        <v>78.8546</v>
      </c>
      <c r="W70" s="351">
        <f>U70</f>
        <v>78.8546</v>
      </c>
      <c r="X70" s="327">
        <f>[1]!sn_val(B70)</f>
        <v>2</v>
      </c>
      <c r="Y70" s="159">
        <v>2</v>
      </c>
      <c r="Z70" s="123">
        <f>S77</f>
        <v>23.6</v>
      </c>
      <c r="AC70" s="195"/>
      <c r="AF70" s="121"/>
      <c r="AG70" s="5"/>
      <c r="AH70" s="69"/>
      <c r="AI70" s="69"/>
      <c r="AJ70" s="69"/>
      <c r="AK70" s="69"/>
      <c r="AL70" s="69"/>
      <c r="AM70" s="69"/>
      <c r="AN70" s="69"/>
      <c r="AO70" s="69"/>
      <c r="AP70" s="69"/>
      <c r="AQ70" s="119"/>
    </row>
    <row r="71" spans="1:42" s="123" customFormat="1" ht="17.25" customHeight="1">
      <c r="A71" s="331"/>
      <c r="B71" s="122"/>
      <c r="C71" s="311" t="s">
        <v>136</v>
      </c>
      <c r="E71" s="309"/>
      <c r="G71" s="320" t="s">
        <v>146</v>
      </c>
      <c r="H71" s="323"/>
      <c r="I71" s="313" t="s">
        <v>144</v>
      </c>
      <c r="J71" s="317"/>
      <c r="K71" s="309"/>
      <c r="M71" s="309"/>
      <c r="N71" s="319"/>
      <c r="O71" s="320" t="s">
        <v>152</v>
      </c>
      <c r="P71" s="323"/>
      <c r="Q71" s="313"/>
      <c r="V71" s="348"/>
      <c r="W71" s="329">
        <f>W70</f>
        <v>78.8546</v>
      </c>
      <c r="X71" s="327">
        <f>X70</f>
        <v>2</v>
      </c>
      <c r="Y71" s="159"/>
      <c r="Z71" s="123">
        <f>Z70</f>
        <v>23.6</v>
      </c>
      <c r="AC71" s="195"/>
      <c r="AF71" s="121"/>
      <c r="AH71" s="117"/>
      <c r="AI71" s="117"/>
      <c r="AJ71" s="117"/>
      <c r="AK71" s="117"/>
      <c r="AL71" s="117"/>
      <c r="AM71" s="117"/>
      <c r="AN71" s="117"/>
      <c r="AO71" s="117"/>
      <c r="AP71" s="117"/>
    </row>
    <row r="72" spans="1:42" s="123" customFormat="1" ht="17.25" customHeight="1">
      <c r="A72" s="331"/>
      <c r="B72" s="122"/>
      <c r="C72" s="311" t="s">
        <v>141</v>
      </c>
      <c r="E72" s="309"/>
      <c r="G72" s="320" t="s">
        <v>146</v>
      </c>
      <c r="H72" s="323"/>
      <c r="I72" s="311" t="s">
        <v>145</v>
      </c>
      <c r="J72" s="316"/>
      <c r="K72" s="309"/>
      <c r="L72" s="309"/>
      <c r="M72" s="309"/>
      <c r="N72" s="320"/>
      <c r="O72" s="320" t="s">
        <v>147</v>
      </c>
      <c r="P72" s="323"/>
      <c r="Q72" s="311"/>
      <c r="V72" s="348"/>
      <c r="W72" s="329">
        <f>W70</f>
        <v>78.8546</v>
      </c>
      <c r="X72" s="327">
        <f>X70</f>
        <v>2</v>
      </c>
      <c r="Y72" s="159"/>
      <c r="Z72" s="123">
        <f>Z70</f>
        <v>23.6</v>
      </c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31"/>
      <c r="B73" s="122"/>
      <c r="C73" s="311" t="s">
        <v>138</v>
      </c>
      <c r="E73" s="309"/>
      <c r="G73" s="320" t="s">
        <v>149</v>
      </c>
      <c r="H73" s="323"/>
      <c r="I73" s="311" t="s">
        <v>142</v>
      </c>
      <c r="J73" s="317"/>
      <c r="K73" s="309"/>
      <c r="M73" s="309"/>
      <c r="N73" s="319"/>
      <c r="O73" s="320" t="s">
        <v>149</v>
      </c>
      <c r="P73" s="324"/>
      <c r="V73" s="348"/>
      <c r="W73" s="329">
        <f>W70</f>
        <v>78.8546</v>
      </c>
      <c r="X73" s="327">
        <f>X70</f>
        <v>2</v>
      </c>
      <c r="Y73" s="159"/>
      <c r="Z73" s="123">
        <f>Z70</f>
        <v>23.6</v>
      </c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31"/>
      <c r="B74" s="122"/>
      <c r="C74" s="313" t="s">
        <v>137</v>
      </c>
      <c r="E74" s="309"/>
      <c r="G74" s="320" t="s">
        <v>146</v>
      </c>
      <c r="H74" s="323"/>
      <c r="I74" s="311" t="s">
        <v>139</v>
      </c>
      <c r="J74" s="317"/>
      <c r="K74" s="309"/>
      <c r="M74" s="309"/>
      <c r="N74" s="319"/>
      <c r="O74" s="320" t="s">
        <v>149</v>
      </c>
      <c r="P74" s="323"/>
      <c r="Q74" s="313"/>
      <c r="V74" s="348"/>
      <c r="W74" s="329">
        <f>W70</f>
        <v>78.8546</v>
      </c>
      <c r="X74" s="327">
        <f>X70</f>
        <v>2</v>
      </c>
      <c r="Y74" s="159"/>
      <c r="Z74" s="123">
        <f>Z70</f>
        <v>23.6</v>
      </c>
      <c r="AC74" s="195"/>
      <c r="AF74" s="121"/>
      <c r="AH74" s="117"/>
      <c r="AI74" s="117"/>
      <c r="AJ74" s="117"/>
      <c r="AK74" s="117"/>
      <c r="AL74" s="117"/>
      <c r="AM74" s="117"/>
      <c r="AN74" s="117"/>
      <c r="AO74" s="117"/>
      <c r="AP74" s="117"/>
    </row>
    <row r="75" spans="1:42" s="123" customFormat="1" ht="17.25" customHeight="1">
      <c r="A75" s="331"/>
      <c r="B75" s="122"/>
      <c r="C75" s="309" t="s">
        <v>143</v>
      </c>
      <c r="E75" s="309"/>
      <c r="G75" s="320" t="s">
        <v>146</v>
      </c>
      <c r="H75" s="323"/>
      <c r="J75" s="316"/>
      <c r="N75" s="121"/>
      <c r="Q75" s="312"/>
      <c r="V75" s="348"/>
      <c r="W75" s="329">
        <f>W70</f>
        <v>78.8546</v>
      </c>
      <c r="X75" s="327">
        <f>X70</f>
        <v>2</v>
      </c>
      <c r="Y75" s="159"/>
      <c r="Z75" s="123">
        <f>Z70</f>
        <v>23.6</v>
      </c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31"/>
      <c r="B76" s="122"/>
      <c r="C76" s="311" t="s">
        <v>140</v>
      </c>
      <c r="E76" s="309"/>
      <c r="G76" s="320" t="s">
        <v>149</v>
      </c>
      <c r="H76" s="323"/>
      <c r="J76" s="316"/>
      <c r="K76" s="309"/>
      <c r="L76" s="311"/>
      <c r="M76" s="311"/>
      <c r="N76" s="320"/>
      <c r="O76" s="311"/>
      <c r="P76" s="310"/>
      <c r="Q76" s="312"/>
      <c r="V76" s="348"/>
      <c r="W76" s="329">
        <f>W70</f>
        <v>78.8546</v>
      </c>
      <c r="X76" s="327">
        <f>X70</f>
        <v>2</v>
      </c>
      <c r="Y76" s="159"/>
      <c r="Z76" s="123">
        <f>Z70</f>
        <v>23.6</v>
      </c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31"/>
      <c r="B77" s="122"/>
      <c r="C77" s="311"/>
      <c r="E77" s="309"/>
      <c r="G77" s="320"/>
      <c r="H77" s="342" t="s">
        <v>66</v>
      </c>
      <c r="I77" s="285">
        <v>7.3</v>
      </c>
      <c r="J77" s="344">
        <v>8.2</v>
      </c>
      <c r="K77" s="344">
        <v>7.6</v>
      </c>
      <c r="L77" s="344">
        <v>7.8</v>
      </c>
      <c r="M77" s="344">
        <v>8.6</v>
      </c>
      <c r="N77" s="344"/>
      <c r="O77" s="344"/>
      <c r="P77" s="344"/>
      <c r="Q77" s="345"/>
      <c r="R77" s="346"/>
      <c r="S77" s="349">
        <f>ROUND((SUM(I77:Q77,-(MAX(I77:Q77)),-(MIN(I77:Q77)))/(JUDGES_COUNT-2))*__tr_e__*10,4)</f>
        <v>23.6</v>
      </c>
      <c r="T77" s="340"/>
      <c r="V77" s="348"/>
      <c r="W77" s="329">
        <f>W70</f>
        <v>78.8546</v>
      </c>
      <c r="X77" s="327">
        <f>X70</f>
        <v>2</v>
      </c>
      <c r="Y77" s="159"/>
      <c r="Z77" s="123">
        <f>Z70</f>
        <v>23.6</v>
      </c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8:26" ht="17.25" customHeight="1">
      <c r="H78" s="343" t="s">
        <v>82</v>
      </c>
      <c r="I78" s="224">
        <v>8.3</v>
      </c>
      <c r="J78" s="224">
        <v>8.3</v>
      </c>
      <c r="K78" s="224">
        <v>8</v>
      </c>
      <c r="L78" s="224">
        <v>7.8</v>
      </c>
      <c r="M78" s="224">
        <v>8</v>
      </c>
      <c r="N78" s="224"/>
      <c r="O78" s="224"/>
      <c r="P78" s="224"/>
      <c r="Q78" s="224"/>
      <c r="R78" s="347"/>
      <c r="S78" s="350">
        <f>ROUND((SUM(I78:Q78,-(MAX(I78:Q78)),-(MIN(I78:Q78)))/(JUDGES_COUNT-2))*__tr_imp__*10,4)</f>
        <v>24.3</v>
      </c>
      <c r="W78" s="352">
        <f>W70</f>
        <v>78.8546</v>
      </c>
      <c r="X78" s="353">
        <f>X70</f>
        <v>2</v>
      </c>
      <c r="Z78" s="194">
        <f>Z70</f>
        <v>23.6</v>
      </c>
    </row>
    <row r="79" spans="8:26" ht="17.25" customHeight="1">
      <c r="H79" s="343" t="s">
        <v>71</v>
      </c>
      <c r="I79" s="224">
        <v>7.7</v>
      </c>
      <c r="J79" s="224">
        <v>7.3</v>
      </c>
      <c r="K79" s="224">
        <v>7.2</v>
      </c>
      <c r="L79" s="224">
        <v>7.8</v>
      </c>
      <c r="M79" s="224">
        <v>7.6</v>
      </c>
      <c r="N79" s="224"/>
      <c r="O79" s="224"/>
      <c r="P79" s="224"/>
      <c r="Q79" s="224"/>
      <c r="R79" s="347">
        <f>ROUND((SUM(I79:Q79,-(MAX(I79:Q79)),-(MIN(I79:Q79)))/(JUDGES_COUNT-2))*__tr_el_1,4)</f>
        <v>13.56</v>
      </c>
      <c r="S79" s="350">
        <f>ROUND((SUM(R79:R83)/__tr_el_summ__)*10*__tr_el_,4)</f>
        <v>30.9546</v>
      </c>
      <c r="T79" s="341"/>
      <c r="W79" s="352">
        <f>W70</f>
        <v>78.8546</v>
      </c>
      <c r="X79" s="353">
        <f>X70</f>
        <v>2</v>
      </c>
      <c r="Z79" s="194">
        <f>Z70</f>
        <v>23.6</v>
      </c>
    </row>
    <row r="80" spans="8:26" ht="17.25" customHeight="1">
      <c r="H80" s="343" t="s">
        <v>72</v>
      </c>
      <c r="I80" s="224">
        <v>7.8</v>
      </c>
      <c r="J80" s="224">
        <v>7.5</v>
      </c>
      <c r="K80" s="224">
        <v>7</v>
      </c>
      <c r="L80" s="224">
        <v>7.9</v>
      </c>
      <c r="M80" s="224">
        <v>8</v>
      </c>
      <c r="N80" s="224"/>
      <c r="O80" s="224"/>
      <c r="P80" s="224"/>
      <c r="Q80" s="224"/>
      <c r="R80" s="347">
        <f>ROUND((SUM(I80:Q80,-(MAX(I80:Q80)),-(MIN(I80:Q80)))/(JUDGES_COUNT-2))*__tr_el_2,4)</f>
        <v>18.56</v>
      </c>
      <c r="S80" s="350"/>
      <c r="T80" s="341"/>
      <c r="W80" s="352">
        <f>W70</f>
        <v>78.8546</v>
      </c>
      <c r="X80" s="353">
        <f>X70</f>
        <v>2</v>
      </c>
      <c r="Z80" s="194">
        <f>Z70</f>
        <v>23.6</v>
      </c>
    </row>
    <row r="81" spans="8:26" ht="17.25" customHeight="1">
      <c r="H81" s="343" t="s">
        <v>73</v>
      </c>
      <c r="I81" s="224">
        <v>8</v>
      </c>
      <c r="J81" s="224">
        <v>7.3</v>
      </c>
      <c r="K81" s="224">
        <v>7.4</v>
      </c>
      <c r="L81" s="224">
        <v>7.9</v>
      </c>
      <c r="M81" s="224">
        <v>7.9</v>
      </c>
      <c r="N81" s="224"/>
      <c r="O81" s="224"/>
      <c r="P81" s="224"/>
      <c r="Q81" s="224"/>
      <c r="R81" s="347">
        <f>ROUND((SUM(I81:Q81,-(MAX(I81:Q81)),-(MIN(I81:Q81)))/(JUDGES_COUNT-2))*__tr_el_3,4)</f>
        <v>22.4267</v>
      </c>
      <c r="S81" s="350"/>
      <c r="T81" s="341"/>
      <c r="W81" s="352">
        <f>W70</f>
        <v>78.8546</v>
      </c>
      <c r="X81" s="353">
        <f>X70</f>
        <v>2</v>
      </c>
      <c r="Z81" s="194">
        <f>Z70</f>
        <v>23.6</v>
      </c>
    </row>
    <row r="82" spans="8:26" ht="17.25" customHeight="1">
      <c r="H82" s="343" t="s">
        <v>74</v>
      </c>
      <c r="I82" s="224">
        <v>7.9</v>
      </c>
      <c r="J82" s="224">
        <v>7.5</v>
      </c>
      <c r="K82" s="224">
        <v>7</v>
      </c>
      <c r="L82" s="224">
        <v>8.1</v>
      </c>
      <c r="M82" s="224">
        <v>8.2</v>
      </c>
      <c r="N82" s="224"/>
      <c r="O82" s="224"/>
      <c r="P82" s="224"/>
      <c r="Q82" s="224"/>
      <c r="R82" s="347">
        <f>ROUND((SUM(I82:Q82,-(MAX(I82:Q82)),-(MIN(I82:Q82)))/(JUDGES_COUNT-2))*__tr_el_4,4)</f>
        <v>19.5833</v>
      </c>
      <c r="S82" s="350"/>
      <c r="T82" s="341"/>
      <c r="W82" s="352">
        <f>W70</f>
        <v>78.8546</v>
      </c>
      <c r="X82" s="353">
        <f>X70</f>
        <v>2</v>
      </c>
      <c r="Z82" s="194">
        <f>Z70</f>
        <v>23.6</v>
      </c>
    </row>
    <row r="83" spans="8:26" ht="17.25" customHeight="1">
      <c r="H83" s="343" t="s">
        <v>75</v>
      </c>
      <c r="I83" s="224">
        <v>8.1</v>
      </c>
      <c r="J83" s="224">
        <v>7.7</v>
      </c>
      <c r="K83" s="224">
        <v>7.6</v>
      </c>
      <c r="L83" s="224">
        <v>8.2</v>
      </c>
      <c r="M83" s="224">
        <v>7.7</v>
      </c>
      <c r="N83" s="224"/>
      <c r="O83" s="224"/>
      <c r="P83" s="224"/>
      <c r="Q83" s="224"/>
      <c r="R83" s="347">
        <f>ROUND((SUM(I83:Q83,-(MAX(I83:Q83)),-(MIN(I83:Q83)))/(JUDGES_COUNT-2))*__tr_el_5,4)</f>
        <v>13.3167</v>
      </c>
      <c r="S83" s="350"/>
      <c r="T83" s="341"/>
      <c r="W83" s="352">
        <f>W70</f>
        <v>78.8546</v>
      </c>
      <c r="X83" s="353">
        <f>X70</f>
        <v>2</v>
      </c>
      <c r="Z83" s="194">
        <f>Z70</f>
        <v>23.6</v>
      </c>
    </row>
    <row r="84" spans="23:26" ht="17.25" customHeight="1">
      <c r="W84" s="352">
        <f>W70</f>
        <v>78.8546</v>
      </c>
      <c r="X84" s="353">
        <f>X70</f>
        <v>2</v>
      </c>
      <c r="Z84" s="194">
        <f>Z70</f>
        <v>23.6</v>
      </c>
    </row>
  </sheetData>
  <sheetProtection/>
  <dataValidations count="6">
    <dataValidation allowBlank="1" sqref="B48 L4:N8 K4:K6 O4:P7 K8 F17 G9:J17 A9:E17 P8 T19:T34 S18:S34 W18 A18:M34 O18:Q34 X18:IV34 T18:U18 I49:K49 B42:D43 A50:IV51 L42:IV49 A42:A49 G44:G45 E42:E49 F46:F49 G48:H49 H44:I44 F42:K43 A35:IV36 AB1:AU8 AA4:AA8 C44:D47 AA1:AA2 K13 F13 Q4:Q8 I4:J8 L9:IV17 K17 R1:Z8 A1:H8 I1:Q1 A52:AU54 T71:T76 O55:Q55 C55:H56 I55 J55:N56 I71 Q60:Q70 O71:Q71 Q75:Q77 A55:B77 R55:S77 U55:W55 T84:T65536 T69 U78:AU65536 T78 X55:IV77 U56:W77 T56:T61 T63 A78:H65536 N78:S65536 I79:M79 I81:M65536"/>
    <dataValidation type="whole" allowBlank="1" sqref="AA3">
      <formula1>3</formula1>
      <formula2>7</formula2>
    </dataValidation>
    <dataValidation type="decimal" operator="lessThan" allowBlank="1" showErrorMessage="1" sqref="T70 T79:T83 T77">
      <formula1>0</formula1>
    </dataValidation>
    <dataValidation type="decimal" operator="lessThan" allowBlank="1" showErrorMessage="1" sqref="T55">
      <formula1>0</formula1>
    </dataValidation>
    <dataValidation type="decimal" operator="lessThan" allowBlank="1" showErrorMessage="1" sqref="T62">
      <formula1>0</formula1>
    </dataValidation>
    <dataValidation type="decimal" operator="lessThan" allowBlank="1" showErrorMessage="1" sqref="T64:T68">
      <formula1>0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&amp;LTECHNICAL ROUTINE
, results (SS 2013-17)&amp;R&amp;P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0"/>
  <sheetViews>
    <sheetView tabSelected="1" zoomScale="75" zoomScaleNormal="75" zoomScalePageLayoutView="0" workbookViewId="0" topLeftCell="A5">
      <selection activeCell="A5" sqref="A5"/>
    </sheetView>
  </sheetViews>
  <sheetFormatPr defaultColWidth="9.125" defaultRowHeight="12.75" outlineLevelRow="1"/>
  <cols>
    <col min="1" max="1" width="5.875" style="192" customWidth="1"/>
    <col min="2" max="2" width="5.375" style="193" customWidth="1"/>
    <col min="3" max="3" width="10.50390625" style="194" customWidth="1"/>
    <col min="4" max="7" width="5.625" style="194" customWidth="1"/>
    <col min="8" max="8" width="6.75390625" style="195" customWidth="1"/>
    <col min="9" max="15" width="5.625" style="194" customWidth="1"/>
    <col min="16" max="16" width="6.75390625" style="195" customWidth="1"/>
    <col min="17" max="20" width="6.625" style="194" customWidth="1"/>
    <col min="21" max="21" width="12.00390625" style="196" hidden="1" customWidth="1"/>
    <col min="22" max="22" width="11.50390625" style="197" customWidth="1"/>
    <col min="23" max="23" width="9.125" style="198" hidden="1" customWidth="1"/>
    <col min="24" max="25" width="9.125" style="199" hidden="1" customWidth="1"/>
    <col min="26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127"/>
      <c r="B1" s="128"/>
      <c r="Q1" s="130"/>
      <c r="R1" s="131"/>
      <c r="U1" s="132"/>
      <c r="V1" s="132"/>
      <c r="W1" s="133"/>
      <c r="X1" s="134"/>
      <c r="Y1" s="134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135"/>
      <c r="B2" s="136" t="s">
        <v>33</v>
      </c>
      <c r="Q2" s="130"/>
      <c r="R2" s="131"/>
      <c r="U2" s="257" t="e">
        <f>INDEX(TECH_SCORE!RES100,MATCH(Y2,TECH_SCORE!ID,0))</f>
        <v>#N/A</v>
      </c>
      <c r="V2" s="258" t="e">
        <f>ROUND(U2*TECH_PART,4)</f>
        <v>#N/A</v>
      </c>
      <c r="W2" s="133" t="e">
        <f>U2</f>
        <v>#N/A</v>
      </c>
      <c r="X2" s="134"/>
      <c r="Y2" s="134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127"/>
      <c r="B3" s="128"/>
      <c r="Q3" s="130"/>
      <c r="R3" s="131"/>
      <c r="U3" s="132"/>
      <c r="V3" s="132"/>
      <c r="W3" s="133"/>
      <c r="X3" s="134"/>
      <c r="Y3" s="134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127"/>
      <c r="B4" s="128"/>
      <c r="Q4" s="130"/>
      <c r="R4" s="131"/>
      <c r="U4" s="132"/>
      <c r="V4" s="132"/>
      <c r="W4" s="133"/>
      <c r="X4" s="134"/>
      <c r="Y4" s="134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72"/>
      <c r="N5" s="138"/>
      <c r="U5" s="140"/>
      <c r="V5" s="140"/>
      <c r="W5" s="141"/>
      <c r="X5" s="138"/>
      <c r="Y5" s="138"/>
    </row>
    <row r="6" spans="1:25" s="139" customFormat="1" ht="17.25">
      <c r="A6" s="138"/>
      <c r="B6" s="271" t="str">
        <f>TECH_SL!B6</f>
        <v>TEAM</v>
      </c>
      <c r="C6" s="142"/>
      <c r="D6" s="142"/>
      <c r="E6" s="142"/>
      <c r="F6" s="142"/>
      <c r="G6" s="142"/>
      <c r="H6" s="143"/>
      <c r="I6" s="144"/>
      <c r="J6" s="144"/>
      <c r="K6" s="271"/>
      <c r="L6" s="144"/>
      <c r="M6" s="144"/>
      <c r="N6" s="138"/>
      <c r="U6" s="140"/>
      <c r="V6" s="140"/>
      <c r="W6" s="141"/>
      <c r="X6" s="138"/>
      <c r="Y6" s="138"/>
    </row>
    <row r="7" spans="1:25" s="139" customFormat="1" ht="17.25">
      <c r="A7" s="138"/>
      <c r="B7" s="271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11.04.2019 11.00</v>
      </c>
      <c r="U7" s="140"/>
      <c r="V7" s="140"/>
      <c r="W7" s="141"/>
      <c r="X7" s="138"/>
      <c r="Y7" s="138"/>
    </row>
    <row r="8" spans="1:25" s="139" customFormat="1" ht="17.25">
      <c r="A8" s="138"/>
      <c r="B8" s="146"/>
      <c r="N8" s="147"/>
      <c r="U8" s="140"/>
      <c r="V8" s="140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5" hidden="1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E14" s="148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4"/>
      <c r="D15" s="142"/>
      <c r="E15" s="147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4"/>
      <c r="D16" s="144"/>
      <c r="E16" s="144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25" s="139" customFormat="1" ht="15" hidden="1">
      <c r="A17" s="138"/>
      <c r="C17" s="142"/>
      <c r="D17" s="142"/>
      <c r="G17" s="148"/>
      <c r="H17" s="144"/>
      <c r="I17" s="152"/>
      <c r="M17" s="143"/>
      <c r="N17" s="138"/>
      <c r="S17" s="151"/>
      <c r="X17" s="138"/>
      <c r="Y17" s="138"/>
    </row>
    <row r="18" spans="1:25" s="139" customFormat="1" ht="15" hidden="1" outlineLevel="1">
      <c r="A18" s="138"/>
      <c r="L18" s="144"/>
      <c r="M18" s="143"/>
      <c r="N18" s="138"/>
      <c r="U18" s="151"/>
      <c r="V18" s="151"/>
      <c r="W18" s="138"/>
      <c r="X18" s="138"/>
      <c r="Y18" s="138"/>
    </row>
    <row r="19" spans="1:25" s="139" customFormat="1" ht="15" hidden="1" outlineLevel="1">
      <c r="A19" s="138"/>
      <c r="L19" s="144"/>
      <c r="M19" s="143"/>
      <c r="N19" s="143"/>
      <c r="O19" s="143"/>
      <c r="U19" s="151"/>
      <c r="V19" s="151"/>
      <c r="W19" s="138"/>
      <c r="X19" s="138"/>
      <c r="Y19" s="138"/>
    </row>
    <row r="20" spans="1:25" s="153" customFormat="1" ht="15" hidden="1" outlineLevel="1">
      <c r="A20" s="150"/>
      <c r="L20" s="144"/>
      <c r="M20" s="144"/>
      <c r="N20" s="144"/>
      <c r="O20" s="139"/>
      <c r="P20" s="139"/>
      <c r="V20" s="154"/>
      <c r="W20" s="122"/>
      <c r="X20" s="122"/>
      <c r="Y20" s="122"/>
    </row>
    <row r="21" spans="1:25" s="153" customFormat="1" ht="15" hidden="1" outlineLevel="1">
      <c r="A21" s="150"/>
      <c r="B21" s="155"/>
      <c r="C21" s="145"/>
      <c r="D21" s="145"/>
      <c r="E21" s="145"/>
      <c r="F21" s="143"/>
      <c r="G21" s="139"/>
      <c r="H21" s="139"/>
      <c r="I21" s="139"/>
      <c r="J21" s="143"/>
      <c r="K21" s="143"/>
      <c r="L21" s="143"/>
      <c r="M21" s="143"/>
      <c r="N21" s="143"/>
      <c r="O21" s="139"/>
      <c r="P21" s="139"/>
      <c r="U21" s="156"/>
      <c r="V21" s="157"/>
      <c r="W21" s="158"/>
      <c r="X21" s="122"/>
      <c r="Y21" s="122"/>
    </row>
    <row r="22" spans="1:25" s="153" customFormat="1" ht="15" hidden="1" outlineLevel="1">
      <c r="A22" s="150"/>
      <c r="B22" s="155"/>
      <c r="C22" s="145"/>
      <c r="D22" s="145"/>
      <c r="E22" s="145"/>
      <c r="F22" s="143"/>
      <c r="G22" s="139"/>
      <c r="H22" s="139"/>
      <c r="I22" s="139"/>
      <c r="J22" s="143"/>
      <c r="K22" s="143"/>
      <c r="L22" s="143"/>
      <c r="M22" s="143"/>
      <c r="N22" s="143"/>
      <c r="O22" s="139"/>
      <c r="P22" s="139"/>
      <c r="U22" s="156"/>
      <c r="V22" s="157"/>
      <c r="W22" s="158"/>
      <c r="X22" s="122"/>
      <c r="Y22" s="122"/>
    </row>
    <row r="23" spans="1:25" s="153" customFormat="1" ht="15" hidden="1" outlineLevel="1">
      <c r="A23" s="150"/>
      <c r="B23" s="155"/>
      <c r="C23" s="145"/>
      <c r="D23" s="145"/>
      <c r="E23" s="145"/>
      <c r="F23" s="143"/>
      <c r="G23" s="139"/>
      <c r="H23" s="139"/>
      <c r="I23" s="139"/>
      <c r="J23" s="143"/>
      <c r="K23" s="143"/>
      <c r="L23" s="143"/>
      <c r="M23" s="143"/>
      <c r="N23" s="143"/>
      <c r="O23" s="139"/>
      <c r="P23" s="139"/>
      <c r="U23" s="156"/>
      <c r="V23" s="157"/>
      <c r="W23" s="158"/>
      <c r="X23" s="122"/>
      <c r="Y23" s="122"/>
    </row>
    <row r="24" spans="1:25" s="153" customFormat="1" ht="15" hidden="1" outlineLevel="1">
      <c r="A24" s="150"/>
      <c r="B24" s="155"/>
      <c r="C24" s="145"/>
      <c r="D24" s="145"/>
      <c r="E24" s="145"/>
      <c r="F24" s="143"/>
      <c r="G24" s="139"/>
      <c r="H24" s="139"/>
      <c r="I24" s="139"/>
      <c r="J24" s="143"/>
      <c r="K24" s="143"/>
      <c r="L24" s="143"/>
      <c r="M24" s="143"/>
      <c r="N24" s="143"/>
      <c r="O24" s="139"/>
      <c r="P24" s="159"/>
      <c r="U24" s="156"/>
      <c r="V24" s="157"/>
      <c r="W24" s="158"/>
      <c r="X24" s="122"/>
      <c r="Y24" s="122"/>
    </row>
    <row r="25" spans="1:25" s="153" customFormat="1" ht="15" hidden="1" outlineLevel="1">
      <c r="A25" s="150"/>
      <c r="B25" s="160"/>
      <c r="H25" s="159"/>
      <c r="J25" s="143"/>
      <c r="P25" s="159"/>
      <c r="U25" s="156"/>
      <c r="V25" s="157"/>
      <c r="W25" s="158"/>
      <c r="X25" s="122"/>
      <c r="Y25" s="122"/>
    </row>
    <row r="26" spans="1:25" s="153" customFormat="1" ht="15" hidden="1" outlineLevel="1">
      <c r="A26" s="150"/>
      <c r="B26" s="160"/>
      <c r="H26" s="159"/>
      <c r="J26" s="143"/>
      <c r="P26" s="159"/>
      <c r="U26" s="156"/>
      <c r="V26" s="157"/>
      <c r="W26" s="158"/>
      <c r="X26" s="122"/>
      <c r="Y26" s="122"/>
    </row>
    <row r="27" spans="1:25" s="153" customFormat="1" ht="15" hidden="1" outlineLevel="1">
      <c r="A27" s="150"/>
      <c r="B27" s="160"/>
      <c r="H27" s="159"/>
      <c r="P27" s="159"/>
      <c r="U27" s="156"/>
      <c r="V27" s="157"/>
      <c r="W27" s="158"/>
      <c r="X27" s="122"/>
      <c r="Y27" s="122"/>
    </row>
    <row r="28" spans="1:25" s="153" customFormat="1" ht="15" hidden="1" outlineLevel="1">
      <c r="A28" s="150"/>
      <c r="B28" s="160"/>
      <c r="H28" s="159"/>
      <c r="P28" s="159"/>
      <c r="U28" s="156"/>
      <c r="V28" s="157"/>
      <c r="W28" s="158"/>
      <c r="X28" s="122"/>
      <c r="Y28" s="122"/>
    </row>
    <row r="29" spans="1:25" s="153" customFormat="1" ht="15" hidden="1" outlineLevel="1">
      <c r="A29" s="122"/>
      <c r="B29" s="160"/>
      <c r="H29" s="159"/>
      <c r="P29" s="159"/>
      <c r="U29" s="156"/>
      <c r="V29" s="157"/>
      <c r="W29" s="158"/>
      <c r="X29" s="122"/>
      <c r="Y29" s="122"/>
    </row>
    <row r="30" spans="1:25" s="153" customFormat="1" ht="15" hidden="1" outlineLevel="1">
      <c r="A30" s="161"/>
      <c r="B30" s="162"/>
      <c r="C30" s="163"/>
      <c r="D30" s="163"/>
      <c r="E30" s="163"/>
      <c r="F30" s="163"/>
      <c r="G30" s="163"/>
      <c r="H30" s="164"/>
      <c r="I30" s="163"/>
      <c r="J30" s="163"/>
      <c r="K30" s="163"/>
      <c r="L30" s="163"/>
      <c r="P30" s="159"/>
      <c r="U30" s="156"/>
      <c r="V30" s="157"/>
      <c r="W30" s="158"/>
      <c r="X30" s="122"/>
      <c r="Y30" s="122"/>
    </row>
    <row r="31" spans="1:25" s="153" customFormat="1" ht="15" hidden="1" outlineLevel="1">
      <c r="A31" s="122"/>
      <c r="B31" s="160"/>
      <c r="H31" s="159"/>
      <c r="P31" s="159"/>
      <c r="U31" s="156"/>
      <c r="V31" s="157"/>
      <c r="W31" s="158"/>
      <c r="X31" s="122"/>
      <c r="Y31" s="122"/>
    </row>
    <row r="32" spans="1:25" s="153" customFormat="1" ht="15" hidden="1" outlineLevel="1">
      <c r="A32" s="122"/>
      <c r="B32" s="160"/>
      <c r="H32" s="159"/>
      <c r="P32" s="159"/>
      <c r="U32" s="156"/>
      <c r="V32" s="157"/>
      <c r="W32" s="158"/>
      <c r="X32" s="122"/>
      <c r="Y32" s="122"/>
    </row>
    <row r="33" spans="1:25" s="153" customFormat="1" ht="15" hidden="1" outlineLevel="1">
      <c r="A33" s="122"/>
      <c r="B33" s="160"/>
      <c r="H33" s="159"/>
      <c r="P33" s="159"/>
      <c r="U33" s="156"/>
      <c r="V33" s="157"/>
      <c r="W33" s="158"/>
      <c r="X33" s="122"/>
      <c r="Y33" s="122"/>
    </row>
    <row r="34" spans="1:25" s="153" customFormat="1" ht="15" hidden="1" outlineLevel="1">
      <c r="A34" s="122"/>
      <c r="B34" s="160"/>
      <c r="H34" s="159"/>
      <c r="P34" s="159"/>
      <c r="U34" s="156"/>
      <c r="V34" s="157"/>
      <c r="W34" s="158"/>
      <c r="X34" s="122"/>
      <c r="Y34" s="122"/>
    </row>
    <row r="35" spans="1:25" s="153" customFormat="1" ht="15" hidden="1" outlineLevel="1">
      <c r="A35" s="122"/>
      <c r="B35" s="160"/>
      <c r="H35" s="159"/>
      <c r="P35" s="159"/>
      <c r="U35" s="156"/>
      <c r="V35" s="157"/>
      <c r="W35" s="158"/>
      <c r="X35" s="122"/>
      <c r="Y35" s="122"/>
    </row>
    <row r="36" spans="1:25" s="153" customFormat="1" ht="15" hidden="1" outlineLevel="1">
      <c r="A36" s="122"/>
      <c r="B36" s="160"/>
      <c r="H36" s="159"/>
      <c r="P36" s="159"/>
      <c r="U36" s="156"/>
      <c r="V36" s="157"/>
      <c r="W36" s="158"/>
      <c r="X36" s="122"/>
      <c r="Y36" s="122"/>
    </row>
    <row r="37" spans="1:25" s="153" customFormat="1" ht="15" hidden="1" outlineLevel="1">
      <c r="A37" s="122"/>
      <c r="B37" s="160"/>
      <c r="H37" s="159"/>
      <c r="P37" s="159"/>
      <c r="U37" s="156"/>
      <c r="V37" s="157"/>
      <c r="W37" s="158"/>
      <c r="X37" s="122"/>
      <c r="Y37" s="122"/>
    </row>
    <row r="38" spans="1:25" s="153" customFormat="1" ht="15" hidden="1" outlineLevel="1">
      <c r="A38" s="122"/>
      <c r="B38" s="160"/>
      <c r="H38" s="159"/>
      <c r="P38" s="159"/>
      <c r="U38" s="156"/>
      <c r="V38" s="157"/>
      <c r="W38" s="158"/>
      <c r="X38" s="122"/>
      <c r="Y38" s="122"/>
    </row>
    <row r="39" spans="1:25" s="153" customFormat="1" ht="15" hidden="1" outlineLevel="1">
      <c r="A39" s="122"/>
      <c r="B39" s="160"/>
      <c r="H39" s="159"/>
      <c r="P39" s="159"/>
      <c r="U39" s="156"/>
      <c r="V39" s="157"/>
      <c r="W39" s="158"/>
      <c r="X39" s="122"/>
      <c r="Y39" s="122"/>
    </row>
    <row r="40" spans="1:25" s="153" customFormat="1" ht="15" hidden="1" outlineLevel="1">
      <c r="A40" s="122"/>
      <c r="B40" s="160"/>
      <c r="H40" s="159"/>
      <c r="P40" s="159"/>
      <c r="U40" s="156"/>
      <c r="V40" s="157"/>
      <c r="W40" s="158"/>
      <c r="X40" s="122"/>
      <c r="Y40" s="122"/>
    </row>
    <row r="41" spans="1:25" s="153" customFormat="1" ht="15" hidden="1" outlineLevel="1">
      <c r="A41" s="122"/>
      <c r="B41" s="160"/>
      <c r="H41" s="159"/>
      <c r="P41" s="159"/>
      <c r="U41" s="156"/>
      <c r="V41" s="157"/>
      <c r="W41" s="158"/>
      <c r="X41" s="122"/>
      <c r="Y41" s="122"/>
    </row>
    <row r="42" spans="1:25" s="153" customFormat="1" ht="15" hidden="1" outlineLevel="1">
      <c r="A42" s="122"/>
      <c r="B42" s="160"/>
      <c r="H42" s="159"/>
      <c r="P42" s="159"/>
      <c r="U42" s="156"/>
      <c r="V42" s="157"/>
      <c r="W42" s="158"/>
      <c r="X42" s="122"/>
      <c r="Y42" s="122"/>
    </row>
    <row r="43" spans="1:25" s="153" customFormat="1" ht="15" hidden="1" outlineLevel="1">
      <c r="A43" s="122"/>
      <c r="B43" s="160"/>
      <c r="H43" s="159"/>
      <c r="P43" s="159"/>
      <c r="U43" s="156"/>
      <c r="V43" s="157"/>
      <c r="W43" s="158"/>
      <c r="X43" s="122"/>
      <c r="Y43" s="122"/>
    </row>
    <row r="44" spans="1:25" s="153" customFormat="1" ht="15" hidden="1" outlineLevel="1">
      <c r="A44" s="122"/>
      <c r="B44" s="160"/>
      <c r="H44" s="159"/>
      <c r="P44" s="159"/>
      <c r="U44" s="156"/>
      <c r="V44" s="157"/>
      <c r="W44" s="158"/>
      <c r="X44" s="122"/>
      <c r="Y44" s="122"/>
    </row>
    <row r="45" spans="1:25" s="153" customFormat="1" ht="15" hidden="1" outlineLevel="1">
      <c r="A45" s="122"/>
      <c r="B45" s="160"/>
      <c r="H45" s="159"/>
      <c r="P45" s="159"/>
      <c r="U45" s="156"/>
      <c r="V45" s="157"/>
      <c r="W45" s="158"/>
      <c r="X45" s="122"/>
      <c r="Y45" s="122"/>
    </row>
    <row r="46" spans="1:25" s="153" customFormat="1" ht="15" hidden="1" outlineLevel="1">
      <c r="A46" s="122"/>
      <c r="B46" s="160"/>
      <c r="H46" s="159"/>
      <c r="P46" s="159"/>
      <c r="U46" s="156"/>
      <c r="V46" s="157"/>
      <c r="W46" s="158"/>
      <c r="X46" s="122"/>
      <c r="Y46" s="122"/>
    </row>
    <row r="47" spans="1:25" s="153" customFormat="1" ht="15" hidden="1" outlineLevel="1">
      <c r="A47" s="122"/>
      <c r="B47" s="160"/>
      <c r="H47" s="159"/>
      <c r="P47" s="159"/>
      <c r="U47" s="156"/>
      <c r="V47" s="157"/>
      <c r="W47" s="158"/>
      <c r="X47" s="122"/>
      <c r="Y47" s="122"/>
    </row>
    <row r="48" spans="1:25" s="153" customFormat="1" ht="15" hidden="1" outlineLevel="1">
      <c r="A48" s="122"/>
      <c r="B48" s="160"/>
      <c r="H48" s="159"/>
      <c r="P48" s="159"/>
      <c r="U48" s="156"/>
      <c r="V48" s="157"/>
      <c r="W48" s="158"/>
      <c r="X48" s="122"/>
      <c r="Y48" s="122"/>
    </row>
    <row r="49" spans="1:25" s="153" customFormat="1" ht="15" hidden="1" outlineLevel="1">
      <c r="A49" s="122"/>
      <c r="B49" s="160"/>
      <c r="H49" s="159"/>
      <c r="P49" s="159"/>
      <c r="U49" s="156"/>
      <c r="V49" s="157"/>
      <c r="W49" s="158"/>
      <c r="X49" s="122"/>
      <c r="Y49" s="122"/>
    </row>
    <row r="50" spans="1:25" s="153" customFormat="1" ht="15" hidden="1" outlineLevel="1">
      <c r="A50" s="122"/>
      <c r="B50" s="160"/>
      <c r="H50" s="159"/>
      <c r="P50" s="159"/>
      <c r="U50" s="156"/>
      <c r="V50" s="157"/>
      <c r="W50" s="158"/>
      <c r="X50" s="122"/>
      <c r="Y50" s="122"/>
    </row>
    <row r="51" spans="1:25" s="153" customFormat="1" ht="17.25" collapsed="1">
      <c r="A51" s="122"/>
      <c r="B51" s="160"/>
      <c r="H51" s="159"/>
      <c r="P51" s="159"/>
      <c r="U51" s="156"/>
      <c r="V51" s="157"/>
      <c r="W51" s="158"/>
      <c r="X51" s="122"/>
      <c r="Y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7" t="s">
        <v>123</v>
      </c>
      <c r="V52" s="167" t="s">
        <v>123</v>
      </c>
      <c r="W52" s="168"/>
      <c r="X52" s="169"/>
      <c r="Y52" s="169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2" t="s">
        <v>0</v>
      </c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157</v>
      </c>
      <c r="I53" s="175" t="s">
        <v>117</v>
      </c>
      <c r="J53" s="175"/>
      <c r="K53" s="175"/>
      <c r="L53" s="175"/>
      <c r="M53" s="175"/>
      <c r="N53" s="176"/>
      <c r="O53" s="325" t="s">
        <v>1</v>
      </c>
      <c r="P53" s="172" t="s">
        <v>157</v>
      </c>
      <c r="Q53" s="177"/>
      <c r="R53" s="176"/>
      <c r="S53" s="176"/>
      <c r="T53" s="176"/>
      <c r="U53" s="178">
        <v>1</v>
      </c>
      <c r="V53" s="178">
        <f>TECH_PART</f>
        <v>1</v>
      </c>
      <c r="W53" s="179" t="s">
        <v>14</v>
      </c>
      <c r="X53" s="180" t="s">
        <v>15</v>
      </c>
      <c r="Y53" s="180" t="s">
        <v>8</v>
      </c>
      <c r="Z53" s="170"/>
      <c r="AA53" s="170"/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U54" s="188"/>
      <c r="V54" s="189"/>
      <c r="W54" s="190"/>
      <c r="X54" s="191"/>
      <c r="Y54" s="191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55" spans="1:42" s="119" customFormat="1" ht="17.25" customHeight="1">
      <c r="A55" s="331">
        <v>1</v>
      </c>
      <c r="B55" s="122">
        <v>2</v>
      </c>
      <c r="C55" s="114" t="s">
        <v>154</v>
      </c>
      <c r="D55" s="123"/>
      <c r="E55" s="309"/>
      <c r="F55" s="123"/>
      <c r="G55" s="320"/>
      <c r="H55" s="323"/>
      <c r="I55" s="311"/>
      <c r="J55" s="317"/>
      <c r="K55" s="309"/>
      <c r="L55" s="123"/>
      <c r="M55" s="309"/>
      <c r="N55" s="319"/>
      <c r="O55" s="123"/>
      <c r="P55" s="309"/>
      <c r="Q55" s="312"/>
      <c r="R55" s="123"/>
      <c r="S55" s="123"/>
      <c r="T55" s="123"/>
      <c r="U55" s="257">
        <f>INDEX(TECH_SCORE!RES100,MATCH(Y55,TECH_SCORE!ID,0))</f>
        <v>78.8546</v>
      </c>
      <c r="V55" s="258">
        <f>ROUND(U55*TECH_PART,4)</f>
        <v>78.8546</v>
      </c>
      <c r="W55" s="133">
        <f>U55</f>
        <v>78.8546</v>
      </c>
      <c r="X55" s="327">
        <f>[1]!sn_val(B55)</f>
        <v>2</v>
      </c>
      <c r="Y55" s="159">
        <v>2</v>
      </c>
      <c r="Z55" s="123">
        <f>INDEX(TECH_SCORE!TM_SORT,MATCH(Y55,TECH_SCORE!ID,0))</f>
        <v>23.6</v>
      </c>
      <c r="AA55" s="123"/>
      <c r="AB55" s="123"/>
      <c r="AC55" s="195"/>
      <c r="AD55" s="123"/>
      <c r="AE55" s="123"/>
      <c r="AF55" s="121"/>
      <c r="AG55" s="5"/>
      <c r="AH55" s="69"/>
      <c r="AI55" s="69"/>
      <c r="AJ55" s="69"/>
      <c r="AK55" s="69"/>
      <c r="AL55" s="69"/>
      <c r="AM55" s="69"/>
      <c r="AN55" s="69"/>
      <c r="AO55" s="69"/>
      <c r="AP55" s="69"/>
    </row>
    <row r="56" spans="1:42" s="123" customFormat="1" ht="17.25" customHeight="1">
      <c r="A56" s="331"/>
      <c r="B56" s="122"/>
      <c r="C56" s="311" t="s">
        <v>136</v>
      </c>
      <c r="E56" s="309"/>
      <c r="G56" s="320" t="s">
        <v>146</v>
      </c>
      <c r="H56" s="323"/>
      <c r="I56" s="313" t="s">
        <v>144</v>
      </c>
      <c r="J56" s="317"/>
      <c r="K56" s="309"/>
      <c r="M56" s="309"/>
      <c r="N56" s="319"/>
      <c r="O56" s="320" t="s">
        <v>152</v>
      </c>
      <c r="P56" s="323"/>
      <c r="Q56" s="313"/>
      <c r="W56" s="329">
        <f>W55</f>
        <v>78.8546</v>
      </c>
      <c r="X56" s="327">
        <f>X55</f>
        <v>2</v>
      </c>
      <c r="Y56" s="159"/>
      <c r="Z56" s="123">
        <f>Z55</f>
        <v>23.6</v>
      </c>
      <c r="AC56" s="195"/>
      <c r="AF56" s="121"/>
      <c r="AH56" s="117"/>
      <c r="AI56" s="117"/>
      <c r="AJ56" s="117"/>
      <c r="AK56" s="117"/>
      <c r="AL56" s="117"/>
      <c r="AM56" s="117"/>
      <c r="AN56" s="117"/>
      <c r="AO56" s="117"/>
      <c r="AP56" s="117"/>
    </row>
    <row r="57" spans="1:42" s="123" customFormat="1" ht="17.25" customHeight="1">
      <c r="A57" s="331"/>
      <c r="B57" s="122"/>
      <c r="C57" s="311" t="s">
        <v>141</v>
      </c>
      <c r="E57" s="309"/>
      <c r="G57" s="320" t="s">
        <v>146</v>
      </c>
      <c r="H57" s="323"/>
      <c r="I57" s="311" t="s">
        <v>145</v>
      </c>
      <c r="J57" s="316"/>
      <c r="K57" s="309"/>
      <c r="L57" s="309"/>
      <c r="M57" s="309"/>
      <c r="N57" s="320"/>
      <c r="O57" s="320" t="s">
        <v>147</v>
      </c>
      <c r="P57" s="323"/>
      <c r="Q57" s="311"/>
      <c r="W57" s="329">
        <f>W55</f>
        <v>78.8546</v>
      </c>
      <c r="X57" s="327">
        <f>X55</f>
        <v>2</v>
      </c>
      <c r="Y57" s="159"/>
      <c r="Z57" s="123">
        <f>Z55</f>
        <v>23.6</v>
      </c>
      <c r="AC57" s="195"/>
      <c r="AF57" s="121"/>
      <c r="AH57" s="159"/>
      <c r="AI57" s="159"/>
      <c r="AJ57" s="159"/>
      <c r="AK57" s="159"/>
      <c r="AL57" s="159"/>
      <c r="AM57" s="159"/>
      <c r="AN57" s="159"/>
      <c r="AO57" s="159"/>
      <c r="AP57" s="159"/>
    </row>
    <row r="58" spans="1:42" s="123" customFormat="1" ht="17.25" customHeight="1">
      <c r="A58" s="331"/>
      <c r="B58" s="122"/>
      <c r="C58" s="311" t="s">
        <v>138</v>
      </c>
      <c r="E58" s="309"/>
      <c r="G58" s="320" t="s">
        <v>149</v>
      </c>
      <c r="H58" s="323"/>
      <c r="I58" s="311" t="s">
        <v>142</v>
      </c>
      <c r="J58" s="317"/>
      <c r="K58" s="309"/>
      <c r="M58" s="309"/>
      <c r="N58" s="319"/>
      <c r="O58" s="320" t="s">
        <v>149</v>
      </c>
      <c r="P58" s="324"/>
      <c r="W58" s="329">
        <f>W55</f>
        <v>78.8546</v>
      </c>
      <c r="X58" s="327">
        <f>X55</f>
        <v>2</v>
      </c>
      <c r="Y58" s="159"/>
      <c r="Z58" s="123">
        <f>Z55</f>
        <v>23.6</v>
      </c>
      <c r="AC58" s="195"/>
      <c r="AF58" s="121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31"/>
      <c r="B59" s="122"/>
      <c r="C59" s="313" t="s">
        <v>137</v>
      </c>
      <c r="E59" s="309"/>
      <c r="G59" s="320" t="s">
        <v>146</v>
      </c>
      <c r="H59" s="323"/>
      <c r="I59" s="311" t="s">
        <v>139</v>
      </c>
      <c r="J59" s="317"/>
      <c r="K59" s="309"/>
      <c r="M59" s="309"/>
      <c r="N59" s="319"/>
      <c r="O59" s="320" t="s">
        <v>149</v>
      </c>
      <c r="P59" s="323"/>
      <c r="Q59" s="313"/>
      <c r="W59" s="329">
        <f>W55</f>
        <v>78.8546</v>
      </c>
      <c r="X59" s="327">
        <f>X55</f>
        <v>2</v>
      </c>
      <c r="Y59" s="159"/>
      <c r="Z59" s="123">
        <f>Z55</f>
        <v>23.6</v>
      </c>
      <c r="AC59" s="195"/>
      <c r="AF59" s="121"/>
      <c r="AH59" s="117"/>
      <c r="AI59" s="117"/>
      <c r="AJ59" s="117"/>
      <c r="AK59" s="117"/>
      <c r="AL59" s="117"/>
      <c r="AM59" s="117"/>
      <c r="AN59" s="117"/>
      <c r="AO59" s="117"/>
      <c r="AP59" s="117"/>
    </row>
    <row r="60" spans="1:42" s="123" customFormat="1" ht="17.25" customHeight="1">
      <c r="A60" s="331"/>
      <c r="B60" s="122"/>
      <c r="C60" s="309" t="s">
        <v>143</v>
      </c>
      <c r="E60" s="309"/>
      <c r="G60" s="320" t="s">
        <v>146</v>
      </c>
      <c r="H60" s="323"/>
      <c r="J60" s="316"/>
      <c r="N60" s="121"/>
      <c r="Q60" s="312"/>
      <c r="W60" s="329">
        <f>W55</f>
        <v>78.8546</v>
      </c>
      <c r="X60" s="327">
        <f>X55</f>
        <v>2</v>
      </c>
      <c r="Y60" s="159"/>
      <c r="Z60" s="123">
        <f>Z55</f>
        <v>23.6</v>
      </c>
      <c r="AC60" s="195"/>
      <c r="AF60" s="121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31"/>
      <c r="B61" s="122"/>
      <c r="C61" s="311" t="s">
        <v>140</v>
      </c>
      <c r="E61" s="309"/>
      <c r="G61" s="320" t="s">
        <v>149</v>
      </c>
      <c r="H61" s="323"/>
      <c r="J61" s="316"/>
      <c r="K61" s="309"/>
      <c r="L61" s="311"/>
      <c r="M61" s="311"/>
      <c r="N61" s="320"/>
      <c r="O61" s="311"/>
      <c r="P61" s="310"/>
      <c r="Q61" s="312"/>
      <c r="W61" s="329">
        <f>W55</f>
        <v>78.8546</v>
      </c>
      <c r="X61" s="327">
        <f>X55</f>
        <v>2</v>
      </c>
      <c r="Y61" s="159"/>
      <c r="Z61" s="123">
        <f>Z55</f>
        <v>23.6</v>
      </c>
      <c r="AC61" s="195"/>
      <c r="AF61" s="121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31"/>
      <c r="B62" s="122"/>
      <c r="C62" s="311"/>
      <c r="E62" s="309"/>
      <c r="G62" s="320"/>
      <c r="H62" s="323"/>
      <c r="J62" s="316"/>
      <c r="K62" s="309"/>
      <c r="L62" s="311"/>
      <c r="M62" s="311"/>
      <c r="N62" s="320"/>
      <c r="O62" s="311"/>
      <c r="P62" s="310"/>
      <c r="Q62" s="312"/>
      <c r="W62" s="329">
        <f>W55</f>
        <v>78.8546</v>
      </c>
      <c r="X62" s="327">
        <f>X55</f>
        <v>2</v>
      </c>
      <c r="Y62" s="159"/>
      <c r="Z62" s="123">
        <f>Z55</f>
        <v>23.6</v>
      </c>
      <c r="AC62" s="195"/>
      <c r="AF62" s="121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3" s="123" customFormat="1" ht="17.25" customHeight="1">
      <c r="A63" s="330">
        <v>2</v>
      </c>
      <c r="B63" s="112">
        <v>1</v>
      </c>
      <c r="C63" s="114" t="s">
        <v>153</v>
      </c>
      <c r="D63" s="113"/>
      <c r="E63" s="113"/>
      <c r="F63" s="113"/>
      <c r="G63" s="113"/>
      <c r="H63" s="113"/>
      <c r="I63" s="114"/>
      <c r="J63" s="115"/>
      <c r="K63" s="115"/>
      <c r="L63" s="116"/>
      <c r="M63" s="117"/>
      <c r="N63" s="117"/>
      <c r="O63" s="118"/>
      <c r="P63" s="117"/>
      <c r="Q63" s="117"/>
      <c r="R63" s="117"/>
      <c r="S63" s="117"/>
      <c r="T63" s="117"/>
      <c r="U63" s="257">
        <f>INDEX(TECH_SCORE!RES100,MATCH(Y63,TECH_SCORE!ID,0))</f>
        <v>53.0549</v>
      </c>
      <c r="V63" s="258">
        <f>ROUND(U63*TECH_PART,4)</f>
        <v>53.0549</v>
      </c>
      <c r="W63" s="133">
        <f>U63</f>
        <v>53.0549</v>
      </c>
      <c r="X63" s="326">
        <f>[1]!sn_val(B63)</f>
        <v>1</v>
      </c>
      <c r="Y63" s="118">
        <v>1</v>
      </c>
      <c r="Z63" s="119">
        <f>INDEX(TECH_SCORE!TM_SORT,MATCH(Y63,TECH_SCORE!ID,0))</f>
        <v>18.1</v>
      </c>
      <c r="AA63" s="120"/>
      <c r="AB63" s="11"/>
      <c r="AC63" s="120"/>
      <c r="AD63" s="118"/>
      <c r="AE63" s="118"/>
      <c r="AF63" s="121"/>
      <c r="AG63" s="11"/>
      <c r="AH63" s="67"/>
      <c r="AI63" s="67"/>
      <c r="AJ63" s="67"/>
      <c r="AK63" s="67"/>
      <c r="AL63" s="268"/>
      <c r="AM63" s="268"/>
      <c r="AN63" s="268"/>
      <c r="AO63" s="268"/>
      <c r="AP63" s="268"/>
      <c r="AQ63" s="12"/>
    </row>
    <row r="64" spans="1:42" s="123" customFormat="1" ht="17.25" customHeight="1">
      <c r="A64" s="331"/>
      <c r="B64" s="122"/>
      <c r="C64" s="311" t="s">
        <v>132</v>
      </c>
      <c r="E64" s="309"/>
      <c r="G64" s="320" t="s">
        <v>151</v>
      </c>
      <c r="H64" s="323"/>
      <c r="I64" s="113" t="s">
        <v>126</v>
      </c>
      <c r="J64" s="316"/>
      <c r="N64" s="121"/>
      <c r="O64" s="234" t="s">
        <v>146</v>
      </c>
      <c r="P64" s="322"/>
      <c r="Q64" s="115"/>
      <c r="W64" s="329">
        <f>W63</f>
        <v>53.0549</v>
      </c>
      <c r="X64" s="327">
        <f>X63</f>
        <v>1</v>
      </c>
      <c r="Y64" s="159"/>
      <c r="Z64" s="123">
        <f>Z63</f>
        <v>18.1</v>
      </c>
      <c r="AC64" s="195"/>
      <c r="AF64" s="121"/>
      <c r="AG64" s="126"/>
      <c r="AH64" s="69"/>
      <c r="AI64" s="69"/>
      <c r="AJ64" s="69"/>
      <c r="AK64" s="69"/>
      <c r="AL64" s="69"/>
      <c r="AM64" s="69"/>
      <c r="AN64" s="69"/>
      <c r="AO64" s="69"/>
      <c r="AP64" s="69"/>
    </row>
    <row r="65" spans="1:43" s="123" customFormat="1" ht="17.25" customHeight="1">
      <c r="A65" s="331"/>
      <c r="B65" s="122"/>
      <c r="C65" s="309" t="s">
        <v>127</v>
      </c>
      <c r="E65" s="309"/>
      <c r="G65" s="320" t="s">
        <v>147</v>
      </c>
      <c r="H65" s="323"/>
      <c r="I65" s="311" t="s">
        <v>134</v>
      </c>
      <c r="J65" s="316"/>
      <c r="K65" s="309"/>
      <c r="L65" s="309"/>
      <c r="M65" s="309"/>
      <c r="N65" s="320"/>
      <c r="O65" s="320" t="s">
        <v>151</v>
      </c>
      <c r="P65" s="323"/>
      <c r="W65" s="329">
        <f>W63</f>
        <v>53.0549</v>
      </c>
      <c r="X65" s="327">
        <f>X63</f>
        <v>1</v>
      </c>
      <c r="Y65" s="159"/>
      <c r="Z65" s="123">
        <f>Z63</f>
        <v>18.1</v>
      </c>
      <c r="AC65" s="195"/>
      <c r="AF65" s="121"/>
      <c r="AG65" s="5"/>
      <c r="AH65" s="69"/>
      <c r="AI65" s="69"/>
      <c r="AJ65" s="69"/>
      <c r="AK65" s="69"/>
      <c r="AL65" s="69"/>
      <c r="AM65" s="69"/>
      <c r="AN65" s="69"/>
      <c r="AO65" s="69"/>
      <c r="AP65" s="69"/>
      <c r="AQ65" s="101"/>
    </row>
    <row r="66" spans="1:42" s="123" customFormat="1" ht="17.25" customHeight="1">
      <c r="A66" s="331"/>
      <c r="B66" s="122"/>
      <c r="C66" s="313" t="s">
        <v>130</v>
      </c>
      <c r="E66" s="309"/>
      <c r="G66" s="320" t="s">
        <v>149</v>
      </c>
      <c r="H66" s="323"/>
      <c r="I66" s="309" t="s">
        <v>135</v>
      </c>
      <c r="J66" s="317"/>
      <c r="K66" s="309"/>
      <c r="M66" s="309"/>
      <c r="N66" s="319"/>
      <c r="O66" s="320" t="s">
        <v>151</v>
      </c>
      <c r="P66" s="323"/>
      <c r="Q66" s="123" t="s">
        <v>2</v>
      </c>
      <c r="W66" s="329">
        <f>W63</f>
        <v>53.0549</v>
      </c>
      <c r="X66" s="327">
        <f>X63</f>
        <v>1</v>
      </c>
      <c r="Y66" s="159"/>
      <c r="Z66" s="123">
        <f>Z63</f>
        <v>18.1</v>
      </c>
      <c r="AC66" s="195"/>
      <c r="AF66" s="121"/>
      <c r="AG66" s="5"/>
      <c r="AH66" s="69"/>
      <c r="AI66" s="69"/>
      <c r="AJ66" s="69"/>
      <c r="AK66" s="69"/>
      <c r="AL66" s="69"/>
      <c r="AM66" s="69"/>
      <c r="AN66" s="69"/>
      <c r="AO66" s="69"/>
      <c r="AP66" s="69"/>
    </row>
    <row r="67" spans="1:43" s="123" customFormat="1" ht="17.25" customHeight="1">
      <c r="A67" s="331"/>
      <c r="B67" s="122"/>
      <c r="C67" s="311" t="s">
        <v>129</v>
      </c>
      <c r="E67" s="309"/>
      <c r="G67" s="320" t="s">
        <v>148</v>
      </c>
      <c r="H67" s="323"/>
      <c r="I67" s="311" t="s">
        <v>131</v>
      </c>
      <c r="J67" s="317"/>
      <c r="K67" s="309"/>
      <c r="M67" s="309"/>
      <c r="N67" s="319"/>
      <c r="O67" s="320" t="s">
        <v>150</v>
      </c>
      <c r="P67" s="323"/>
      <c r="Q67" s="123" t="s">
        <v>2</v>
      </c>
      <c r="W67" s="329">
        <f>W63</f>
        <v>53.0549</v>
      </c>
      <c r="X67" s="327">
        <f>X63</f>
        <v>1</v>
      </c>
      <c r="Y67" s="159"/>
      <c r="Z67" s="123">
        <f>Z63</f>
        <v>18.1</v>
      </c>
      <c r="AC67" s="195"/>
      <c r="AF67" s="121"/>
      <c r="AG67" s="5"/>
      <c r="AH67" s="69"/>
      <c r="AI67" s="69"/>
      <c r="AJ67" s="69"/>
      <c r="AK67" s="69"/>
      <c r="AL67" s="69"/>
      <c r="AM67" s="69"/>
      <c r="AN67" s="69"/>
      <c r="AO67" s="69"/>
      <c r="AP67" s="69"/>
      <c r="AQ67" s="119"/>
    </row>
    <row r="68" spans="1:42" s="123" customFormat="1" ht="17.25" customHeight="1">
      <c r="A68" s="331"/>
      <c r="B68" s="122"/>
      <c r="C68" s="311" t="s">
        <v>133</v>
      </c>
      <c r="E68" s="309"/>
      <c r="G68" s="320" t="s">
        <v>151</v>
      </c>
      <c r="H68" s="323"/>
      <c r="J68" s="316"/>
      <c r="N68" s="121"/>
      <c r="Q68" s="314"/>
      <c r="W68" s="329">
        <f>W63</f>
        <v>53.0549</v>
      </c>
      <c r="X68" s="327">
        <f>X63</f>
        <v>1</v>
      </c>
      <c r="Y68" s="159"/>
      <c r="Z68" s="123">
        <f>Z63</f>
        <v>18.1</v>
      </c>
      <c r="AC68" s="195"/>
      <c r="AF68" s="121"/>
      <c r="AG68" s="126"/>
      <c r="AH68" s="69"/>
      <c r="AI68" s="69"/>
      <c r="AJ68" s="69"/>
      <c r="AK68" s="69"/>
      <c r="AL68" s="69"/>
      <c r="AM68" s="69"/>
      <c r="AN68" s="69"/>
      <c r="AO68" s="69"/>
      <c r="AP68" s="69"/>
    </row>
    <row r="69" spans="1:43" s="123" customFormat="1" ht="17.25" customHeight="1">
      <c r="A69" s="331"/>
      <c r="B69" s="122"/>
      <c r="C69" s="311" t="s">
        <v>128</v>
      </c>
      <c r="E69" s="309"/>
      <c r="G69" s="320" t="s">
        <v>147</v>
      </c>
      <c r="H69" s="323"/>
      <c r="I69" s="311"/>
      <c r="J69" s="317"/>
      <c r="K69" s="309"/>
      <c r="M69" s="309"/>
      <c r="N69" s="319"/>
      <c r="P69" s="309"/>
      <c r="Q69" s="312"/>
      <c r="W69" s="329">
        <f>W63</f>
        <v>53.0549</v>
      </c>
      <c r="X69" s="327">
        <f>X63</f>
        <v>1</v>
      </c>
      <c r="Y69" s="159"/>
      <c r="Z69" s="123">
        <f>Z63</f>
        <v>18.1</v>
      </c>
      <c r="AC69" s="195"/>
      <c r="AF69" s="121"/>
      <c r="AG69" s="5"/>
      <c r="AH69" s="69"/>
      <c r="AI69" s="69"/>
      <c r="AJ69" s="69"/>
      <c r="AK69" s="69"/>
      <c r="AL69" s="69"/>
      <c r="AM69" s="69"/>
      <c r="AN69" s="69"/>
      <c r="AO69" s="69"/>
      <c r="AP69" s="69"/>
      <c r="AQ69" s="119"/>
    </row>
    <row r="70" spans="1:43" s="123" customFormat="1" ht="17.25" customHeight="1">
      <c r="A70" s="331"/>
      <c r="B70" s="122"/>
      <c r="C70" s="311"/>
      <c r="E70" s="309"/>
      <c r="G70" s="320"/>
      <c r="H70" s="323"/>
      <c r="I70" s="311"/>
      <c r="J70" s="317"/>
      <c r="K70" s="309"/>
      <c r="M70" s="309"/>
      <c r="N70" s="319"/>
      <c r="P70" s="309"/>
      <c r="Q70" s="312"/>
      <c r="W70" s="329">
        <f>W63</f>
        <v>53.0549</v>
      </c>
      <c r="X70" s="327">
        <f>X63</f>
        <v>1</v>
      </c>
      <c r="Y70" s="159"/>
      <c r="Z70" s="123">
        <f>Z63</f>
        <v>18.1</v>
      </c>
      <c r="AC70" s="195"/>
      <c r="AF70" s="121"/>
      <c r="AG70" s="5"/>
      <c r="AH70" s="69"/>
      <c r="AI70" s="69"/>
      <c r="AJ70" s="69"/>
      <c r="AK70" s="69"/>
      <c r="AL70" s="69"/>
      <c r="AM70" s="69"/>
      <c r="AN70" s="69"/>
      <c r="AO70" s="69"/>
      <c r="AP70" s="69"/>
      <c r="AQ70" s="119"/>
    </row>
    <row r="71" ht="17.25"/>
    <row r="72" ht="17.25"/>
  </sheetData>
  <sheetProtection/>
  <dataValidations count="1">
    <dataValidation allowBlank="1" sqref="F17 B1:E17 K1:K6 K8 H1:J17 G9:G17 F13 F1:G8 K17 K13 O1:P7 Q1:IV54 P8:P54 O9:O54 B21:K54 L1:N54 A1:A54 A71:IV65536 O55:Q55 C55:H56 I55 J55:N56 I64 Q60:Q63 O64:Q64 Q68:Q70 A55:B70 R55:IV70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&amp;LTECHNICAL ROUTINE
, results (SS 2013-17)&amp;R&amp;P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Состязание</dc:title>
  <dc:subject/>
  <dc:creator>Nomad</dc:creator>
  <cp:keywords>event, free, tech</cp:keywords>
  <dc:description>Произвольная и техническая программы.
Русский.</dc:description>
  <cp:lastModifiedBy>User</cp:lastModifiedBy>
  <cp:lastPrinted>2013-10-09T20:58:06Z</cp:lastPrinted>
  <dcterms:created xsi:type="dcterms:W3CDTF">2005-01-23T20:54:58Z</dcterms:created>
  <dcterms:modified xsi:type="dcterms:W3CDTF">2019-04-11T08:14:44Z</dcterms:modified>
  <cp:category>Синхронное плавание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Version">
    <vt:i4>6</vt:i4>
  </property>
  <property fmtid="{D5CDD505-2E9C-101B-9397-08002B2CF9AE}" pid="3" name="SSRoutine">
    <vt:lpwstr>free_tech</vt:lpwstr>
  </property>
  <property fmtid="{D5CDD505-2E9C-101B-9397-08002B2CF9AE}" pid="4" name="SS_Setup_Ranks">
    <vt:bool>true</vt:bool>
  </property>
  <property fmtid="{D5CDD505-2E9C-101B-9397-08002B2CF9AE}" pid="5" name="TS_COMPETITION_ID">
    <vt:lpwstr>06.04.2019_13:05:45</vt:lpwstr>
  </property>
</Properties>
</file>