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7632" yWindow="65524" windowWidth="7680" windowHeight="9588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  <externalReference r:id="rId11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'FREE_RES'!$Y$55:$Y$102</definedName>
    <definedName name="ID" localSheetId="2" hidden="1">'FREE_SCORE'!$Y$55:$Y$120</definedName>
    <definedName name="ID" localSheetId="1" hidden="1">'FREE_SL'!$Y$55:$Y$102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'FREE_SCORE'!$U$55:$U$120</definedName>
    <definedName name="RES50" localSheetId="2">'FREE_SCORE'!$V$55:$V$120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'FREE_RES'!$A$55:$AF$102</definedName>
    <definedName name="SORT_RANGE" localSheetId="2">'FREE_SCORE'!$A$55:$AF$120</definedName>
    <definedName name="SORT_RANGE" localSheetId="1">'FREE_SL'!$A$55:$AF$102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'FREE_SCORE'!$Z$55:$Z$120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'FREE_RES'!$A$5:$V$101</definedName>
    <definedName name="_xlnm.Print_Area" localSheetId="2">'FREE_SCORE'!$A$5:$V$119</definedName>
    <definedName name="_xlnm.Print_Area" localSheetId="1">'FREE_SL'!$A$5:$V$101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<sst xmlns="http://schemas.openxmlformats.org/spreadsheetml/2006/main" count="827" uniqueCount="206">
  <si>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</si>
  <si>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</si>
  <si>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</si>
  <si>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</si>
  <si>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</si>
  <si>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</si>
  <si>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</si>
  <si>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</si>
  <si>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</si>
  <si>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</si>
  <si>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</si>
  <si>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</si>
  <si>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</si>
  <si>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</si>
  <si>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</si>
  <si>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</si>
  <si>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</si>
  <si>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</si>
  <si>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</si>
  <si>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</si>
  <si>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</si>
  <si>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</si>
  <si>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</si>
  <si>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</si>
  <si>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</si>
  <si>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</si>
  <si>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</si>
  <si>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</si>
  <si>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</si>
  <si>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</si>
  <si>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</si>
  <si>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</si>
  <si>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</si>
  <si>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</si>
  <si>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</si>
  <si>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</si>
  <si>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</si>
  <si>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</si>
  <si>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</si>
  <si>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</si>
  <si>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</si>
  <si>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</si>
  <si>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</si>
  <si>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</si>
  <si>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</si>
  <si>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</si>
  <si>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</si>
  <si>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</si>
  <si>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</si>
  <si>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</si>
  <si>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</si>
  <si>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</si>
  <si>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</si>
  <si>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</si>
  <si>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</si>
  <si>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</si>
  <si>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</si>
  <si>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</si>
  <si>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</si>
  <si>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</si>
  <si>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</si>
  <si>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</si>
  <si>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</si>
  <si>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</si>
  <si>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</si>
  <si>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</si>
  <si>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</si>
  <si>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</si>
  <si>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</si>
  <si>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</si>
  <si>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</si>
  <si>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</si>
  <si>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</si>
  <si>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</si>
  <si>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</si>
  <si>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</si>
  <si>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</si>
  <si>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</si>
  <si>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</si>
  <si>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</si>
  <si>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</si>
  <si>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</si>
  <si>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</si>
  <si>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</si>
  <si>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</si>
  <si>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</si>
  <si>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</si>
  <si>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</si>
  <si>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</si>
  <si>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</si>
  <si>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</si>
  <si>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</si>
  <si>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</si>
  <si>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</si>
  <si>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</si>
  <si>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</si>
  <si>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</si>
  <si>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</si>
  <si>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</si>
  <si>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</si>
  <si>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</si>
  <si>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</si>
  <si>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</si>
  <si>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</si>
  <si>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</si>
  <si>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</si>
  <si>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</si>
  <si>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</si>
  <si>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</si>
  <si>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</si>
  <si>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</si>
  <si>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</si>
  <si>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</si>
  <si>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</si>
  <si>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</si>
  <si>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</si>
  <si>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</si>
  <si>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</si>
  <si>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</si>
  <si>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</si>
  <si>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</si>
  <si>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</si>
  <si>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</si>
  <si>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</si>
  <si>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</si>
  <si>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Губская Анисья</t>
  </si>
  <si>
    <t>Ермоленко Мария</t>
  </si>
  <si>
    <t>Савичева Надежда</t>
  </si>
  <si>
    <t>Авсянская Виктория</t>
  </si>
  <si>
    <t>Шмарловская Полина</t>
  </si>
  <si>
    <t>Дуло Алена</t>
  </si>
  <si>
    <t>Быкова Руслана</t>
  </si>
  <si>
    <t>Каминская Валерия</t>
  </si>
  <si>
    <t>Линник Мария</t>
  </si>
  <si>
    <t>Желткевич Любовь</t>
  </si>
  <si>
    <t>Нехай Алина</t>
  </si>
  <si>
    <t>Коростелева Юлия</t>
  </si>
  <si>
    <t>Пекун Мария</t>
  </si>
  <si>
    <t>Полойко Ника</t>
  </si>
  <si>
    <t>Пискун Вероника</t>
  </si>
  <si>
    <t>Лесовая Ксения</t>
  </si>
  <si>
    <t>Прощаева Александра</t>
  </si>
  <si>
    <t>Авраменок Варвара</t>
  </si>
  <si>
    <t>Талаева Мария</t>
  </si>
  <si>
    <t>Андреенко Алина</t>
  </si>
  <si>
    <t>Бернат Анастасия</t>
  </si>
  <si>
    <t>Белгардова Полина</t>
  </si>
  <si>
    <t>Бушма Карина</t>
  </si>
  <si>
    <t>Вашкевич Моника</t>
  </si>
  <si>
    <t>Воронец Василиса</t>
  </si>
  <si>
    <t>Вяль Анна</t>
  </si>
  <si>
    <t>Головкова Анастасия</t>
  </si>
  <si>
    <t>Добровольская Анастасия</t>
  </si>
  <si>
    <t>Кудина Александра</t>
  </si>
  <si>
    <t>Кульба Варвара</t>
  </si>
  <si>
    <t>Кот Алёна</t>
  </si>
  <si>
    <t>Щепалова Ксения</t>
  </si>
  <si>
    <t>Яценко Анна</t>
  </si>
  <si>
    <t>Пузь Валерия</t>
  </si>
  <si>
    <t>Косовская Елизавета</t>
  </si>
  <si>
    <t>Липлянина Анастасия</t>
  </si>
  <si>
    <t>Жигалко Христина</t>
  </si>
  <si>
    <t>Кобурнеева Нелли</t>
  </si>
  <si>
    <t>Шиманская Валерия</t>
  </si>
  <si>
    <t>Змиевская Полина</t>
  </si>
  <si>
    <t>Лебедева Ксения</t>
  </si>
  <si>
    <t>Петраченко Александра</t>
  </si>
  <si>
    <t>Трацевская Яна</t>
  </si>
  <si>
    <t>Соколова Маргарита</t>
  </si>
  <si>
    <t>Климук Анна</t>
  </si>
  <si>
    <t>Крупенкова Маргарита</t>
  </si>
  <si>
    <t>Федорова Мария</t>
  </si>
  <si>
    <t>Круглей Анастасия</t>
  </si>
  <si>
    <t>Антонович Ксения</t>
  </si>
  <si>
    <t>Левицкая Олеся</t>
  </si>
  <si>
    <t>Галеня Виктория</t>
  </si>
  <si>
    <t>Грудовик Евгения</t>
  </si>
  <si>
    <t>2005</t>
  </si>
  <si>
    <t>2006</t>
  </si>
  <si>
    <t>2004</t>
  </si>
  <si>
    <t>2007</t>
  </si>
  <si>
    <t>МГ СДЮШОР ПРОФСОЮЗОВ</t>
  </si>
  <si>
    <t>Динамо-1</t>
  </si>
  <si>
    <t>РГУОР</t>
  </si>
  <si>
    <t>Минск-1</t>
  </si>
  <si>
    <t xml:space="preserve">БО ЦОР </t>
  </si>
  <si>
    <t>10.02.2019_12:42:06</t>
  </si>
  <si>
    <t>Team</t>
  </si>
  <si>
    <t>16.02.2019 8.15</t>
  </si>
  <si>
    <t>*</t>
  </si>
  <si>
    <t>разр.</t>
  </si>
  <si>
    <t>LIST OF PARTICIPANTS</t>
  </si>
  <si>
    <t>Лебедева</t>
  </si>
  <si>
    <t>Третьякова</t>
  </si>
  <si>
    <t>Дехтярь</t>
  </si>
  <si>
    <t>Бичун</t>
  </si>
  <si>
    <t>Денисюк</t>
  </si>
  <si>
    <t>Цыплакова</t>
  </si>
  <si>
    <t>Кравцевич</t>
  </si>
  <si>
    <t>Шкулева</t>
  </si>
  <si>
    <t>Адамова</t>
  </si>
  <si>
    <t>Коблова</t>
  </si>
  <si>
    <t>Шульгина</t>
  </si>
  <si>
    <t>Шишко</t>
  </si>
  <si>
    <t>Санфирова</t>
  </si>
  <si>
    <t>Чехович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</si>
</sst>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Alignment="1">
      <alignment horizontal="center" vertical="center"/>
      <protection/>
    </xf>
    <xf numFmtId="0" fontId="11" fillId="0" borderId="0" xfId="37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9" fillId="0" borderId="0" xfId="36" applyFont="1" applyFill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right" vertical="center"/>
    </xf>
    <xf numFmtId="172" fontId="11" fillId="0" borderId="0" xfId="60" applyNumberFormat="1" applyFont="1" applyAlignment="1" applyProtection="1">
      <alignment horizontal="center" vertical="center"/>
      <protection locked="0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36" applyNumberFormat="1" applyFont="1" applyFill="1" applyAlignment="1" applyProtection="1">
      <alignment horizontal="center" vertical="center"/>
      <protection locked="0"/>
    </xf>
    <xf numFmtId="172" fontId="11" fillId="0" borderId="0" xfId="61" applyNumberFormat="1" applyFont="1" applyAlignment="1">
      <alignment horizontal="center" vertical="center" shrinkToFit="1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horizontal="left" vertical="center"/>
    </xf>
    <xf numFmtId="0" fontId="9" fillId="0" borderId="0" xfId="61" applyFont="1" applyAlignment="1">
      <alignment horizontal="right" vertical="center" shrinkToFit="1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72" fontId="11" fillId="0" borderId="0" xfId="57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75;&#1091;&#1088;&#1099;_FIGS_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S_RES"/>
    </sheetNames>
    <definedNames>
      <definedName name="RES100" sheetId="0" refersTo="=FIGS_RES!$U$51:$U$138"/>
      <definedName name="SWIMMERS" sheetId="0" refersTo="=FIGS_RES!$C$51:$C$138"/>
    </definedNames>
    <sheetDataSet>
      <sheetData sheetId="0">
        <row r="51">
          <cell r="C51" t="str">
            <v>Пузь Валерия</v>
          </cell>
          <cell r="U51">
            <v>73.5255</v>
          </cell>
        </row>
        <row r="52">
          <cell r="C52" t="str">
            <v>Шиманская Валерия</v>
          </cell>
          <cell r="U52">
            <v>73.0791</v>
          </cell>
        </row>
        <row r="53">
          <cell r="C53" t="str">
            <v>Кобурнеева Нелли</v>
          </cell>
          <cell r="U53">
            <v>72.4209</v>
          </cell>
        </row>
        <row r="54">
          <cell r="C54" t="str">
            <v>Жигалко Христина</v>
          </cell>
          <cell r="U54">
            <v>71.3138</v>
          </cell>
        </row>
        <row r="55">
          <cell r="C55" t="str">
            <v>Косовская Елизавета</v>
          </cell>
          <cell r="U55">
            <v>70.102</v>
          </cell>
        </row>
        <row r="56">
          <cell r="C56" t="str">
            <v>Галясовская Виолетта</v>
          </cell>
          <cell r="U56">
            <v>69.9388</v>
          </cell>
        </row>
        <row r="57">
          <cell r="C57" t="str">
            <v>Лебедева Ксения</v>
          </cell>
          <cell r="U57">
            <v>69.6199</v>
          </cell>
        </row>
        <row r="58">
          <cell r="C58" t="str">
            <v>Липлянина Анастасия</v>
          </cell>
          <cell r="U58">
            <v>69.0459</v>
          </cell>
        </row>
        <row r="59">
          <cell r="C59" t="str">
            <v>Трацевская Яна</v>
          </cell>
          <cell r="U59">
            <v>68.7908</v>
          </cell>
        </row>
        <row r="60">
          <cell r="C60" t="str">
            <v>Змиевская Полина</v>
          </cell>
          <cell r="U60">
            <v>68.7347</v>
          </cell>
        </row>
        <row r="61">
          <cell r="C61" t="str">
            <v>Вяль Анна</v>
          </cell>
          <cell r="U61">
            <v>68.4235</v>
          </cell>
        </row>
        <row r="62">
          <cell r="C62" t="str">
            <v>Добровольская Анастасия</v>
          </cell>
          <cell r="U62">
            <v>68.3878</v>
          </cell>
        </row>
        <row r="63">
          <cell r="C63" t="str">
            <v>Петраченко Александра</v>
          </cell>
          <cell r="U63">
            <v>67.0485</v>
          </cell>
        </row>
        <row r="64">
          <cell r="C64" t="str">
            <v>Бернат Анастасия</v>
          </cell>
          <cell r="U64">
            <v>66.3776</v>
          </cell>
        </row>
        <row r="65">
          <cell r="C65" t="str">
            <v>Яценко Анна</v>
          </cell>
          <cell r="U65">
            <v>65.7602</v>
          </cell>
        </row>
        <row r="66">
          <cell r="C66" t="str">
            <v>Губицкая Виолетта</v>
          </cell>
          <cell r="U66">
            <v>65.4796</v>
          </cell>
        </row>
        <row r="67">
          <cell r="C67" t="str">
            <v>Кац Екатерина</v>
          </cell>
          <cell r="U67">
            <v>64.7526</v>
          </cell>
        </row>
        <row r="68">
          <cell r="C68" t="str">
            <v>Вашкевич Моника</v>
          </cell>
          <cell r="U68">
            <v>64.5434</v>
          </cell>
        </row>
        <row r="69">
          <cell r="C69" t="str">
            <v>Нехай Алина</v>
          </cell>
          <cell r="U69">
            <v>63.648</v>
          </cell>
        </row>
        <row r="70">
          <cell r="C70" t="str">
            <v>Коростелева Юлия</v>
          </cell>
          <cell r="U70">
            <v>63.6173</v>
          </cell>
        </row>
        <row r="71">
          <cell r="C71" t="str">
            <v>Воронец Василиса</v>
          </cell>
          <cell r="U71">
            <v>62.9898</v>
          </cell>
        </row>
        <row r="72">
          <cell r="C72" t="str">
            <v>Бушма Карина</v>
          </cell>
          <cell r="U72">
            <v>61.6582</v>
          </cell>
        </row>
        <row r="73">
          <cell r="C73" t="str">
            <v>Кот Алёна</v>
          </cell>
          <cell r="U73">
            <v>61.5408</v>
          </cell>
        </row>
        <row r="74">
          <cell r="C74" t="str">
            <v>Желткевич Любовь</v>
          </cell>
          <cell r="U74">
            <v>61.3801</v>
          </cell>
        </row>
        <row r="75">
          <cell r="C75" t="str">
            <v>Кульба Варвара</v>
          </cell>
          <cell r="U75">
            <v>61.3061</v>
          </cell>
        </row>
        <row r="76">
          <cell r="C76" t="str">
            <v>Андреенко Алина</v>
          </cell>
          <cell r="U76">
            <v>60.727</v>
          </cell>
        </row>
        <row r="77">
          <cell r="C77" t="str">
            <v>Савичева Надежда</v>
          </cell>
          <cell r="U77">
            <v>60.148</v>
          </cell>
        </row>
        <row r="78">
          <cell r="C78" t="str">
            <v>Головкова Анастасия</v>
          </cell>
          <cell r="U78">
            <v>58.852</v>
          </cell>
        </row>
        <row r="79">
          <cell r="C79" t="str">
            <v>Полойко Ника</v>
          </cell>
          <cell r="U79">
            <v>58.5128</v>
          </cell>
        </row>
        <row r="80">
          <cell r="C80" t="str">
            <v>Губская Анисья</v>
          </cell>
          <cell r="U80">
            <v>58.4796</v>
          </cell>
        </row>
        <row r="81">
          <cell r="C81" t="str">
            <v>Щепалова Ксения</v>
          </cell>
          <cell r="U81">
            <v>58.1199</v>
          </cell>
        </row>
        <row r="82">
          <cell r="C82" t="str">
            <v>Линник Мария</v>
          </cell>
          <cell r="U82">
            <v>57.7551</v>
          </cell>
        </row>
        <row r="83">
          <cell r="C83" t="str">
            <v>Белгардова Полина</v>
          </cell>
          <cell r="U83">
            <v>57.2934</v>
          </cell>
        </row>
        <row r="84">
          <cell r="C84" t="str">
            <v>Пекун Мария</v>
          </cell>
          <cell r="U84">
            <v>56.9337</v>
          </cell>
        </row>
        <row r="85">
          <cell r="C85" t="str">
            <v>Соколова Маргарита</v>
          </cell>
          <cell r="U85">
            <v>56.5485</v>
          </cell>
        </row>
        <row r="86">
          <cell r="C86" t="str">
            <v>Авраменок Варвара</v>
          </cell>
          <cell r="U86">
            <v>56.2245</v>
          </cell>
        </row>
        <row r="87">
          <cell r="C87" t="str">
            <v>Ермоленко Мария</v>
          </cell>
          <cell r="U87">
            <v>56.051</v>
          </cell>
        </row>
        <row r="88">
          <cell r="C88" t="str">
            <v>Климук Анна</v>
          </cell>
          <cell r="U88">
            <v>56.0204</v>
          </cell>
        </row>
        <row r="89">
          <cell r="C89" t="str">
            <v>Быкова Руслана</v>
          </cell>
          <cell r="U89">
            <v>55.3571</v>
          </cell>
        </row>
        <row r="90">
          <cell r="C90" t="str">
            <v>Власова Ксения</v>
          </cell>
          <cell r="U90">
            <v>55.0179</v>
          </cell>
        </row>
        <row r="91">
          <cell r="C91" t="str">
            <v>Кудина Александра</v>
          </cell>
          <cell r="U91">
            <v>54.8112</v>
          </cell>
        </row>
        <row r="92">
          <cell r="C92" t="str">
            <v>Балтинская Виктория</v>
          </cell>
          <cell r="U92">
            <v>54.6658</v>
          </cell>
        </row>
        <row r="93">
          <cell r="C93" t="str">
            <v>Кабаева Вероника</v>
          </cell>
          <cell r="U93">
            <v>54.1556</v>
          </cell>
        </row>
        <row r="94">
          <cell r="C94" t="str">
            <v>Талаева Мария</v>
          </cell>
          <cell r="U94">
            <v>54</v>
          </cell>
        </row>
        <row r="95">
          <cell r="C95" t="str">
            <v>Каминская Валерия</v>
          </cell>
          <cell r="U95">
            <v>53.7372</v>
          </cell>
        </row>
        <row r="96">
          <cell r="C96" t="str">
            <v>Толмачева Диана</v>
          </cell>
          <cell r="U96">
            <v>53.6709</v>
          </cell>
        </row>
        <row r="97">
          <cell r="C97" t="str">
            <v>Антонович Ксения</v>
          </cell>
          <cell r="U97">
            <v>53.3954</v>
          </cell>
        </row>
        <row r="98">
          <cell r="C98" t="str">
            <v>Аленская София</v>
          </cell>
          <cell r="U98">
            <v>53.2653</v>
          </cell>
        </row>
        <row r="99">
          <cell r="C99" t="str">
            <v>Сердюченко Анастасия</v>
          </cell>
          <cell r="U99">
            <v>53.2653</v>
          </cell>
        </row>
        <row r="100">
          <cell r="C100" t="str">
            <v>Дуло Алена</v>
          </cell>
          <cell r="U100">
            <v>53.0714</v>
          </cell>
        </row>
        <row r="101">
          <cell r="C101" t="str">
            <v>Круглей Анастасия</v>
          </cell>
          <cell r="U101">
            <v>52.7653</v>
          </cell>
        </row>
        <row r="102">
          <cell r="C102" t="str">
            <v>Пискун Вероника</v>
          </cell>
          <cell r="U102">
            <v>52.2551</v>
          </cell>
        </row>
        <row r="103">
          <cell r="C103" t="str">
            <v>Федорова Мария</v>
          </cell>
          <cell r="U103">
            <v>51.1913</v>
          </cell>
        </row>
        <row r="104">
          <cell r="C104" t="str">
            <v>Шмарловская Полина</v>
          </cell>
          <cell r="U104">
            <v>51.102</v>
          </cell>
        </row>
        <row r="105">
          <cell r="C105" t="str">
            <v>Сидорова Полина</v>
          </cell>
          <cell r="U105">
            <v>50.7679</v>
          </cell>
        </row>
        <row r="106">
          <cell r="C106" t="str">
            <v>Лесовая Ксения</v>
          </cell>
          <cell r="U106">
            <v>50.0408</v>
          </cell>
        </row>
        <row r="107">
          <cell r="C107" t="str">
            <v>Зенченко Настасья</v>
          </cell>
          <cell r="U107">
            <v>50.0408</v>
          </cell>
        </row>
        <row r="108">
          <cell r="C108" t="str">
            <v>Соболевская Маргарита</v>
          </cell>
          <cell r="U108">
            <v>50.0153</v>
          </cell>
        </row>
        <row r="109">
          <cell r="C109" t="str">
            <v>Рябова Екатерина</v>
          </cell>
          <cell r="U109">
            <v>49.9872</v>
          </cell>
        </row>
        <row r="110">
          <cell r="C110" t="str">
            <v>Крупенкова Маргарита</v>
          </cell>
          <cell r="U110">
            <v>49.9541</v>
          </cell>
        </row>
        <row r="111">
          <cell r="C111" t="str">
            <v>Ефимович Екатерина</v>
          </cell>
          <cell r="U111">
            <v>49.8087</v>
          </cell>
        </row>
        <row r="112">
          <cell r="C112" t="str">
            <v>Авсянская Виктория</v>
          </cell>
          <cell r="U112">
            <v>49.6939</v>
          </cell>
        </row>
        <row r="113">
          <cell r="C113" t="str">
            <v>Ведерникова Мария</v>
          </cell>
          <cell r="U113">
            <v>49.5816</v>
          </cell>
        </row>
        <row r="114">
          <cell r="C114" t="str">
            <v>Божок Дарья</v>
          </cell>
          <cell r="U114">
            <v>49.3648</v>
          </cell>
        </row>
        <row r="115">
          <cell r="C115" t="str">
            <v>Малышева Елизавета</v>
          </cell>
          <cell r="U115">
            <v>48.9745</v>
          </cell>
        </row>
        <row r="116">
          <cell r="C116" t="str">
            <v>Левицкая Олеся</v>
          </cell>
          <cell r="U116">
            <v>48.898</v>
          </cell>
        </row>
        <row r="117">
          <cell r="C117" t="str">
            <v>Горбацевич Анна</v>
          </cell>
          <cell r="U117">
            <v>47.8648</v>
          </cell>
        </row>
        <row r="118">
          <cell r="C118" t="str">
            <v>Довгаль Алина</v>
          </cell>
          <cell r="U118">
            <v>47.8214</v>
          </cell>
        </row>
        <row r="119">
          <cell r="C119" t="str">
            <v>Крученко Ольга</v>
          </cell>
          <cell r="U119">
            <v>47.7806</v>
          </cell>
        </row>
        <row r="120">
          <cell r="C120" t="str">
            <v>Кирьянова Дарья</v>
          </cell>
          <cell r="U120">
            <v>46.273</v>
          </cell>
        </row>
        <row r="121">
          <cell r="C121" t="str">
            <v>Глыбовская Мирослава</v>
          </cell>
          <cell r="U121">
            <v>45.5281</v>
          </cell>
        </row>
        <row r="122">
          <cell r="C122" t="str">
            <v>Галеня Виктория</v>
          </cell>
          <cell r="U122">
            <v>44.1556</v>
          </cell>
        </row>
        <row r="123">
          <cell r="C123" t="str">
            <v>Балабаева Валерия</v>
          </cell>
          <cell r="U123">
            <v>43.9388</v>
          </cell>
        </row>
        <row r="124">
          <cell r="C124" t="str">
            <v>Лебедева Наталья</v>
          </cell>
          <cell r="U124">
            <v>42.7015</v>
          </cell>
        </row>
        <row r="125">
          <cell r="C125" t="str">
            <v>Бородачева Варвара</v>
          </cell>
          <cell r="U125">
            <v>40.8138</v>
          </cell>
        </row>
        <row r="126">
          <cell r="C126" t="str">
            <v>Грудовик Евгения</v>
          </cell>
          <cell r="U126">
            <v>40.7423</v>
          </cell>
        </row>
        <row r="127">
          <cell r="C127" t="str">
            <v>Мирончик Александра</v>
          </cell>
          <cell r="U127">
            <v>37.8546</v>
          </cell>
        </row>
        <row r="128">
          <cell r="C128" t="str">
            <v>Прощаева Александра</v>
          </cell>
          <cell r="U128">
            <v>37.0969</v>
          </cell>
        </row>
        <row r="129">
          <cell r="C129" t="str">
            <v>Загорская Анастасия</v>
          </cell>
          <cell r="U129">
            <v>33.5969</v>
          </cell>
        </row>
        <row r="130">
          <cell r="C130" t="str">
            <v>Кузнецова Александра</v>
          </cell>
          <cell r="U130">
            <v>0</v>
          </cell>
        </row>
        <row r="131">
          <cell r="C131" t="str">
            <v>Кульба Варвара</v>
          </cell>
          <cell r="U131">
            <v>0</v>
          </cell>
        </row>
        <row r="132">
          <cell r="C132" t="str">
            <v>Бушма Карина</v>
          </cell>
          <cell r="U132">
            <v>0</v>
          </cell>
        </row>
        <row r="133">
          <cell r="C133" t="str">
            <v>Силивончик Дженифер</v>
          </cell>
          <cell r="U133">
            <v>0</v>
          </cell>
        </row>
        <row r="134">
          <cell r="C134" t="str">
            <v>Вашкевич Моника</v>
          </cell>
          <cell r="U134">
            <v>0</v>
          </cell>
        </row>
        <row r="135">
          <cell r="C135" t="str">
            <v>Кот Алена</v>
          </cell>
          <cell r="U135">
            <v>0</v>
          </cell>
        </row>
        <row r="136">
          <cell r="C136" t="str">
            <v>Вяль Анна</v>
          </cell>
          <cell r="U136">
            <v>0</v>
          </cell>
        </row>
        <row r="137">
          <cell r="C137" t="str">
            <v>Нехай Алина</v>
          </cell>
          <cell r="U137">
            <v>0</v>
          </cell>
        </row>
        <row r="138">
          <cell r="C138" t="str">
            <v>Яценко Анна</v>
          </cell>
          <cell r="U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6"/>
  <sheetViews>
    <sheetView zoomScale="75" zoomScaleNormal="75" zoomScalePageLayoutView="0" workbookViewId="0" topLeftCell="A10">
      <pane xSplit="18" topLeftCell="S1" activePane="topRight" state="frozen"/>
      <selection pane="topLeft" activeCell="I32" sqref="I32"/>
      <selection pane="topRight" activeCell="AH17" sqref="AH17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188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186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/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/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202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203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204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205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/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192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9">
        <f>TM_PART*10</f>
        <v>5</v>
      </c>
      <c r="G25" s="359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193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9">
        <f>AI_PART*10</f>
        <v>5</v>
      </c>
      <c r="G26" s="359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194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9">
        <f>EX_PART*10</f>
        <v>5</v>
      </c>
      <c r="G27" s="359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195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9">
        <f>OI_PART*10</f>
        <v>5</v>
      </c>
      <c r="G28" s="359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196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1</v>
      </c>
      <c r="E30" s="11" t="s">
        <v>32</v>
      </c>
      <c r="F30" s="359">
        <f>FIGS_PART</f>
        <v>1</v>
      </c>
      <c r="G30" s="359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59">
        <f>TECH_PART</f>
        <v>0</v>
      </c>
      <c r="G31" s="359"/>
      <c r="H31" s="5"/>
      <c r="I31" s="305" t="s">
        <v>37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59">
        <f>FREE_PART</f>
        <v>1</v>
      </c>
      <c r="G32" s="359"/>
      <c r="I32" s="12" t="s">
        <v>187</v>
      </c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54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11.299999999999999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197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198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1.8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199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2.4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200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2.9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201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2.5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1.7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181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189</v>
      </c>
      <c r="AA55" s="120"/>
      <c r="AB55" s="11"/>
      <c r="AC55" s="120"/>
      <c r="AD55" s="118"/>
      <c r="AE55" s="118"/>
      <c r="AF55" s="117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19" customFormat="1" ht="17.25">
      <c r="A56" s="113"/>
      <c r="B56" s="116"/>
      <c r="C56" s="113" t="s">
        <v>128</v>
      </c>
      <c r="D56" s="113"/>
      <c r="E56" s="113"/>
      <c r="F56" s="113"/>
      <c r="G56" s="235" t="s">
        <v>178</v>
      </c>
      <c r="H56" s="318"/>
      <c r="I56" s="308" t="s">
        <v>127</v>
      </c>
      <c r="J56" s="312"/>
      <c r="K56" s="115"/>
      <c r="L56" s="116"/>
      <c r="M56" s="117"/>
      <c r="N56" s="118"/>
      <c r="O56" s="316" t="s">
        <v>177</v>
      </c>
      <c r="P56" s="319"/>
      <c r="Q56" s="310"/>
      <c r="R56" s="117"/>
      <c r="S56" s="117"/>
      <c r="T56" s="117"/>
      <c r="U56" s="117"/>
      <c r="V56" s="117"/>
      <c r="W56" s="117"/>
      <c r="X56" s="117"/>
      <c r="Y56" s="117"/>
      <c r="AB56" s="5"/>
      <c r="AD56" s="117"/>
      <c r="AE56" s="117"/>
      <c r="AF56" s="117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2:42" s="123" customFormat="1" ht="17.25">
      <c r="B57" s="159"/>
      <c r="C57" s="308" t="s">
        <v>131</v>
      </c>
      <c r="E57" s="306"/>
      <c r="G57" s="316" t="s">
        <v>177</v>
      </c>
      <c r="H57" s="319"/>
      <c r="I57" s="306" t="s">
        <v>129</v>
      </c>
      <c r="J57" s="313"/>
      <c r="N57" s="121"/>
      <c r="O57" s="316" t="s">
        <v>177</v>
      </c>
      <c r="P57" s="319"/>
      <c r="W57" s="159"/>
      <c r="X57" s="159"/>
      <c r="Y57" s="159"/>
      <c r="AC57" s="195"/>
      <c r="AG57" s="117"/>
      <c r="AH57" s="126"/>
      <c r="AI57" s="126"/>
      <c r="AJ57" s="126"/>
      <c r="AK57" s="126"/>
      <c r="AL57" s="126"/>
      <c r="AM57" s="126"/>
      <c r="AN57" s="126"/>
      <c r="AO57" s="126"/>
      <c r="AP57" s="126"/>
    </row>
    <row r="58" spans="1:43" s="119" customFormat="1" ht="17.25">
      <c r="A58" s="113"/>
      <c r="B58" s="116"/>
      <c r="C58" s="335" t="s">
        <v>125</v>
      </c>
      <c r="D58" s="113"/>
      <c r="E58" s="113"/>
      <c r="F58" s="113"/>
      <c r="G58" s="235" t="s">
        <v>177</v>
      </c>
      <c r="H58" s="318"/>
      <c r="I58" s="308" t="s">
        <v>130</v>
      </c>
      <c r="J58" s="312"/>
      <c r="K58" s="115"/>
      <c r="L58" s="116"/>
      <c r="M58" s="117"/>
      <c r="N58" s="118"/>
      <c r="O58" s="316" t="s">
        <v>178</v>
      </c>
      <c r="P58" s="319"/>
      <c r="Q58" s="123" t="s">
        <v>2</v>
      </c>
      <c r="R58" s="117"/>
      <c r="S58" s="117"/>
      <c r="T58" s="117"/>
      <c r="U58" s="117"/>
      <c r="V58" s="117"/>
      <c r="W58" s="117"/>
      <c r="X58" s="117"/>
      <c r="Y58" s="117"/>
      <c r="AB58" s="5"/>
      <c r="AD58" s="117"/>
      <c r="AE58" s="117"/>
      <c r="AF58" s="123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5"/>
    </row>
    <row r="59" spans="2:43" s="123" customFormat="1" ht="17.25">
      <c r="B59" s="159"/>
      <c r="C59" s="308" t="s">
        <v>126</v>
      </c>
      <c r="E59" s="306"/>
      <c r="G59" s="316" t="s">
        <v>177</v>
      </c>
      <c r="H59" s="319"/>
      <c r="I59" s="308"/>
      <c r="J59" s="314"/>
      <c r="K59" s="306"/>
      <c r="M59" s="306"/>
      <c r="N59" s="315"/>
      <c r="O59" s="307"/>
      <c r="P59" s="319"/>
      <c r="Q59" s="308"/>
      <c r="W59" s="159"/>
      <c r="X59" s="159"/>
      <c r="Y59" s="159"/>
      <c r="AC59" s="195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2:42" s="123" customFormat="1" ht="17.25">
      <c r="B60" s="159"/>
      <c r="C60" s="308" t="s">
        <v>132</v>
      </c>
      <c r="E60" s="306"/>
      <c r="G60" s="316" t="s">
        <v>179</v>
      </c>
      <c r="H60" s="319"/>
      <c r="J60" s="313"/>
      <c r="N60" s="121"/>
      <c r="Q60" s="311"/>
      <c r="W60" s="159"/>
      <c r="X60" s="159"/>
      <c r="Y60" s="159"/>
      <c r="AC60" s="195"/>
      <c r="AG60" s="117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2:42" s="123" customFormat="1" ht="15">
      <c r="B61" s="159"/>
      <c r="C61" s="335" t="s">
        <v>133</v>
      </c>
      <c r="E61" s="306"/>
      <c r="G61" s="316" t="s">
        <v>179</v>
      </c>
      <c r="H61" s="319"/>
      <c r="J61" s="313"/>
      <c r="N61" s="121"/>
      <c r="Q61" s="311"/>
      <c r="W61" s="159"/>
      <c r="X61" s="159"/>
      <c r="Y61" s="159"/>
      <c r="AC61" s="195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2:42" s="123" customFormat="1" ht="15">
      <c r="B62" s="159"/>
      <c r="C62" s="335"/>
      <c r="E62" s="306"/>
      <c r="G62" s="316"/>
      <c r="H62" s="319"/>
      <c r="J62" s="313"/>
      <c r="N62" s="121"/>
      <c r="Q62" s="311"/>
      <c r="W62" s="159"/>
      <c r="X62" s="159"/>
      <c r="Y62" s="159"/>
      <c r="AC62" s="195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2:42" s="123" customFormat="1" ht="15">
      <c r="B63" s="159"/>
      <c r="C63" s="114" t="s">
        <v>182</v>
      </c>
      <c r="E63" s="306"/>
      <c r="G63" s="316"/>
      <c r="H63" s="319"/>
      <c r="J63" s="313"/>
      <c r="N63" s="121"/>
      <c r="Q63" s="311"/>
      <c r="W63" s="159"/>
      <c r="X63" s="159"/>
      <c r="Y63" s="159" t="s">
        <v>189</v>
      </c>
      <c r="AC63" s="195"/>
      <c r="AG63" s="117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2:42" s="123" customFormat="1" ht="15">
      <c r="B64" s="159"/>
      <c r="C64" s="308" t="s">
        <v>142</v>
      </c>
      <c r="E64" s="306"/>
      <c r="G64" s="316" t="s">
        <v>180</v>
      </c>
      <c r="H64" s="319"/>
      <c r="I64" s="308" t="s">
        <v>138</v>
      </c>
      <c r="J64" s="314"/>
      <c r="K64" s="309"/>
      <c r="M64" s="308"/>
      <c r="N64" s="315"/>
      <c r="O64" s="316" t="s">
        <v>178</v>
      </c>
      <c r="P64" s="319"/>
      <c r="Q64" s="308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5">
      <c r="B65" s="159"/>
      <c r="C65" s="306" t="s">
        <v>134</v>
      </c>
      <c r="E65" s="306"/>
      <c r="G65" s="316" t="s">
        <v>179</v>
      </c>
      <c r="H65" s="319"/>
      <c r="I65" s="308" t="s">
        <v>143</v>
      </c>
      <c r="J65" s="313"/>
      <c r="K65" s="306"/>
      <c r="L65" s="306"/>
      <c r="M65" s="306"/>
      <c r="N65" s="316"/>
      <c r="O65" s="316" t="s">
        <v>180</v>
      </c>
      <c r="P65" s="319"/>
      <c r="Q65" s="308"/>
      <c r="W65" s="159"/>
      <c r="X65" s="159"/>
      <c r="Y65" s="159"/>
      <c r="AC65" s="195"/>
      <c r="AG65" s="117"/>
      <c r="AH65" s="126"/>
      <c r="AI65" s="126"/>
      <c r="AJ65" s="126"/>
      <c r="AK65" s="126"/>
      <c r="AL65" s="126"/>
      <c r="AM65" s="126"/>
      <c r="AN65" s="126"/>
      <c r="AO65" s="126"/>
      <c r="AP65" s="126"/>
    </row>
    <row r="66" spans="2:42" s="123" customFormat="1" ht="15">
      <c r="B66" s="159"/>
      <c r="C66" s="308" t="s">
        <v>136</v>
      </c>
      <c r="E66" s="306"/>
      <c r="G66" s="316" t="s">
        <v>178</v>
      </c>
      <c r="H66" s="319"/>
      <c r="I66" s="308" t="s">
        <v>139</v>
      </c>
      <c r="J66" s="313"/>
      <c r="K66" s="306"/>
      <c r="L66" s="306"/>
      <c r="M66" s="306"/>
      <c r="N66" s="316"/>
      <c r="O66" s="316" t="s">
        <v>177</v>
      </c>
      <c r="P66" s="319"/>
      <c r="Q66" s="310" t="s">
        <v>2</v>
      </c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5">
      <c r="B67" s="159"/>
      <c r="C67" s="308" t="s">
        <v>140</v>
      </c>
      <c r="E67" s="306"/>
      <c r="G67" s="316" t="s">
        <v>180</v>
      </c>
      <c r="H67" s="319"/>
      <c r="I67" s="335" t="s">
        <v>141</v>
      </c>
      <c r="J67" s="314"/>
      <c r="K67" s="306"/>
      <c r="M67" s="306"/>
      <c r="N67" s="315"/>
      <c r="O67" s="316" t="s">
        <v>180</v>
      </c>
      <c r="P67" s="319"/>
      <c r="Q67" s="310" t="s">
        <v>2</v>
      </c>
      <c r="W67" s="159"/>
      <c r="X67" s="159"/>
      <c r="Y67" s="159"/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5">
      <c r="B68" s="159"/>
      <c r="C68" s="310" t="s">
        <v>135</v>
      </c>
      <c r="E68" s="306"/>
      <c r="G68" s="316" t="s">
        <v>179</v>
      </c>
      <c r="H68" s="319"/>
      <c r="I68" s="310"/>
      <c r="J68" s="314"/>
      <c r="K68" s="306"/>
      <c r="M68" s="306"/>
      <c r="N68" s="315"/>
      <c r="O68" s="307"/>
      <c r="P68" s="319"/>
      <c r="Q68" s="310"/>
      <c r="W68" s="159"/>
      <c r="X68" s="159"/>
      <c r="Y68" s="159"/>
      <c r="AC68" s="195"/>
      <c r="AH68" s="117"/>
      <c r="AI68" s="117"/>
      <c r="AJ68" s="117"/>
      <c r="AK68" s="117"/>
      <c r="AL68" s="117"/>
      <c r="AM68" s="117"/>
      <c r="AN68" s="117"/>
      <c r="AO68" s="117"/>
      <c r="AP68" s="117"/>
    </row>
    <row r="69" spans="2:42" s="123" customFormat="1" ht="15">
      <c r="B69" s="159"/>
      <c r="C69" s="308" t="s">
        <v>137</v>
      </c>
      <c r="E69" s="306"/>
      <c r="G69" s="316" t="s">
        <v>178</v>
      </c>
      <c r="H69" s="319"/>
      <c r="I69" s="308"/>
      <c r="J69" s="314"/>
      <c r="K69" s="306"/>
      <c r="M69" s="306"/>
      <c r="N69" s="315"/>
      <c r="O69" s="307"/>
      <c r="P69" s="319"/>
      <c r="W69" s="159"/>
      <c r="X69" s="159"/>
      <c r="Y69" s="159"/>
      <c r="AC69" s="195"/>
      <c r="AH69" s="117"/>
      <c r="AI69" s="117"/>
      <c r="AJ69" s="117"/>
      <c r="AK69" s="117"/>
      <c r="AL69" s="117"/>
      <c r="AM69" s="117"/>
      <c r="AN69" s="117"/>
      <c r="AO69" s="117"/>
      <c r="AP69" s="117"/>
    </row>
    <row r="70" spans="2:42" s="123" customFormat="1" ht="15">
      <c r="B70" s="159"/>
      <c r="C70" s="308"/>
      <c r="E70" s="306"/>
      <c r="G70" s="316"/>
      <c r="H70" s="319"/>
      <c r="I70" s="308"/>
      <c r="J70" s="314"/>
      <c r="K70" s="306"/>
      <c r="M70" s="306"/>
      <c r="N70" s="315"/>
      <c r="O70" s="307"/>
      <c r="P70" s="319"/>
      <c r="W70" s="159"/>
      <c r="X70" s="159"/>
      <c r="Y70" s="159"/>
      <c r="AC70" s="195"/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2:42" s="123" customFormat="1" ht="15">
      <c r="B71" s="159"/>
      <c r="C71" s="114" t="s">
        <v>183</v>
      </c>
      <c r="E71" s="306"/>
      <c r="G71" s="316"/>
      <c r="H71" s="319"/>
      <c r="I71" s="308"/>
      <c r="J71" s="314"/>
      <c r="K71" s="306"/>
      <c r="M71" s="306"/>
      <c r="N71" s="315"/>
      <c r="O71" s="307"/>
      <c r="P71" s="319"/>
      <c r="W71" s="159"/>
      <c r="X71" s="159"/>
      <c r="Y71" s="159" t="s">
        <v>189</v>
      </c>
      <c r="AC71" s="195"/>
      <c r="AH71" s="117"/>
      <c r="AI71" s="117"/>
      <c r="AJ71" s="117"/>
      <c r="AK71" s="117"/>
      <c r="AL71" s="117"/>
      <c r="AM71" s="117"/>
      <c r="AN71" s="117"/>
      <c r="AO71" s="117"/>
      <c r="AP71" s="117"/>
    </row>
    <row r="72" spans="2:42" s="123" customFormat="1" ht="15">
      <c r="B72" s="159"/>
      <c r="C72" s="308" t="s">
        <v>144</v>
      </c>
      <c r="E72" s="306"/>
      <c r="G72" s="316" t="s">
        <v>180</v>
      </c>
      <c r="H72" s="319"/>
      <c r="I72" s="306" t="s">
        <v>154</v>
      </c>
      <c r="J72" s="314"/>
      <c r="K72" s="306"/>
      <c r="M72" s="308"/>
      <c r="N72" s="315"/>
      <c r="O72" s="316" t="s">
        <v>177</v>
      </c>
      <c r="P72" s="319"/>
      <c r="Q72" s="308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5">
      <c r="B73" s="159"/>
      <c r="C73" s="308" t="s">
        <v>146</v>
      </c>
      <c r="E73" s="306"/>
      <c r="G73" s="316" t="s">
        <v>178</v>
      </c>
      <c r="H73" s="319"/>
      <c r="I73" s="310" t="s">
        <v>156</v>
      </c>
      <c r="J73" s="314"/>
      <c r="K73" s="309"/>
      <c r="M73" s="308"/>
      <c r="N73" s="315"/>
      <c r="O73" s="235" t="s">
        <v>178</v>
      </c>
      <c r="P73" s="318"/>
      <c r="Q73" s="308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5">
      <c r="B74" s="159"/>
      <c r="C74" s="308" t="s">
        <v>145</v>
      </c>
      <c r="E74" s="306"/>
      <c r="G74" s="316" t="s">
        <v>180</v>
      </c>
      <c r="H74" s="319"/>
      <c r="I74" s="308" t="s">
        <v>152</v>
      </c>
      <c r="J74" s="314"/>
      <c r="K74" s="306"/>
      <c r="M74" s="308"/>
      <c r="N74" s="315"/>
      <c r="O74" s="316" t="s">
        <v>180</v>
      </c>
      <c r="P74" s="319"/>
      <c r="Q74" s="306" t="s">
        <v>2</v>
      </c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308" t="s">
        <v>147</v>
      </c>
      <c r="E75" s="306"/>
      <c r="G75" s="316" t="s">
        <v>177</v>
      </c>
      <c r="H75" s="319"/>
      <c r="I75" s="308" t="s">
        <v>153</v>
      </c>
      <c r="J75" s="314"/>
      <c r="K75" s="306"/>
      <c r="M75" s="306"/>
      <c r="N75" s="315"/>
      <c r="O75" s="316" t="s">
        <v>180</v>
      </c>
      <c r="P75" s="319"/>
      <c r="Q75" s="308" t="s">
        <v>2</v>
      </c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335" t="s">
        <v>149</v>
      </c>
      <c r="E76" s="306"/>
      <c r="G76" s="316" t="s">
        <v>180</v>
      </c>
      <c r="H76" s="319"/>
      <c r="I76" s="308"/>
      <c r="J76" s="314"/>
      <c r="K76" s="306"/>
      <c r="M76" s="306"/>
      <c r="N76" s="315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113" t="s">
        <v>151</v>
      </c>
      <c r="D77" s="113"/>
      <c r="E77" s="113"/>
      <c r="F77" s="113"/>
      <c r="G77" s="235" t="s">
        <v>178</v>
      </c>
      <c r="H77" s="318"/>
      <c r="I77" s="308"/>
      <c r="J77" s="312"/>
      <c r="K77" s="115"/>
      <c r="L77" s="116"/>
      <c r="M77" s="117"/>
      <c r="N77" s="118"/>
      <c r="O77" s="307"/>
      <c r="P77" s="31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113"/>
      <c r="D78" s="113"/>
      <c r="E78" s="113"/>
      <c r="F78" s="113"/>
      <c r="G78" s="235"/>
      <c r="H78" s="318"/>
      <c r="I78" s="308"/>
      <c r="J78" s="312"/>
      <c r="K78" s="115"/>
      <c r="L78" s="116"/>
      <c r="M78" s="117"/>
      <c r="N78" s="118"/>
      <c r="O78" s="307"/>
      <c r="P78" s="31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114" t="s">
        <v>183</v>
      </c>
      <c r="D79" s="113"/>
      <c r="E79" s="113"/>
      <c r="F79" s="113"/>
      <c r="G79" s="235"/>
      <c r="H79" s="318"/>
      <c r="I79" s="308"/>
      <c r="J79" s="312"/>
      <c r="K79" s="115"/>
      <c r="L79" s="116"/>
      <c r="M79" s="117"/>
      <c r="N79" s="118"/>
      <c r="O79" s="307"/>
      <c r="P79" s="319"/>
      <c r="W79" s="159"/>
      <c r="X79" s="159"/>
      <c r="Y79" s="159" t="s">
        <v>189</v>
      </c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306" t="s">
        <v>144</v>
      </c>
      <c r="E80" s="306"/>
      <c r="G80" s="316" t="s">
        <v>180</v>
      </c>
      <c r="H80" s="319"/>
      <c r="I80" s="310" t="s">
        <v>155</v>
      </c>
      <c r="J80" s="313"/>
      <c r="K80" s="306"/>
      <c r="L80" s="306"/>
      <c r="M80" s="306"/>
      <c r="N80" s="316"/>
      <c r="O80" s="235" t="s">
        <v>178</v>
      </c>
      <c r="P80" s="318"/>
      <c r="Q80" s="308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5">
      <c r="B81" s="159"/>
      <c r="C81" s="308" t="s">
        <v>145</v>
      </c>
      <c r="E81" s="306"/>
      <c r="G81" s="316" t="s">
        <v>180</v>
      </c>
      <c r="H81" s="319"/>
      <c r="I81" s="335" t="s">
        <v>157</v>
      </c>
      <c r="J81" s="313"/>
      <c r="K81" s="311"/>
      <c r="L81" s="308"/>
      <c r="M81" s="308"/>
      <c r="N81" s="317"/>
      <c r="O81" s="235" t="s">
        <v>178</v>
      </c>
      <c r="P81" s="318"/>
      <c r="Q81" s="308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5">
      <c r="B82" s="159"/>
      <c r="C82" s="308" t="s">
        <v>148</v>
      </c>
      <c r="E82" s="306"/>
      <c r="G82" s="316" t="s">
        <v>178</v>
      </c>
      <c r="H82" s="319"/>
      <c r="I82" s="308" t="s">
        <v>151</v>
      </c>
      <c r="J82" s="314"/>
      <c r="K82" s="306"/>
      <c r="M82" s="306"/>
      <c r="N82" s="315"/>
      <c r="O82" s="316" t="s">
        <v>178</v>
      </c>
      <c r="P82" s="319"/>
      <c r="Q82" s="308" t="s">
        <v>2</v>
      </c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5">
      <c r="B83" s="159"/>
      <c r="C83" s="310" t="s">
        <v>149</v>
      </c>
      <c r="E83" s="306"/>
      <c r="G83" s="316" t="s">
        <v>180</v>
      </c>
      <c r="H83" s="319"/>
      <c r="I83" s="308" t="s">
        <v>156</v>
      </c>
      <c r="J83" s="314"/>
      <c r="K83" s="306"/>
      <c r="M83" s="306"/>
      <c r="N83" s="315"/>
      <c r="O83" s="316" t="s">
        <v>178</v>
      </c>
      <c r="P83" s="319"/>
      <c r="Q83" s="308" t="s">
        <v>2</v>
      </c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5">
      <c r="B84" s="159"/>
      <c r="C84" s="308" t="s">
        <v>150</v>
      </c>
      <c r="E84" s="306"/>
      <c r="G84" s="316" t="s">
        <v>178</v>
      </c>
      <c r="H84" s="319"/>
      <c r="I84" s="310"/>
      <c r="J84" s="314"/>
      <c r="K84" s="306"/>
      <c r="M84" s="306"/>
      <c r="N84" s="315"/>
      <c r="O84" s="307"/>
      <c r="P84" s="319"/>
      <c r="Q84" s="308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308" t="s">
        <v>152</v>
      </c>
      <c r="E85" s="306"/>
      <c r="G85" s="316" t="s">
        <v>180</v>
      </c>
      <c r="H85" s="319"/>
      <c r="I85" s="308"/>
      <c r="J85" s="313"/>
      <c r="N85" s="121"/>
      <c r="O85" s="307"/>
      <c r="P85" s="319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308"/>
      <c r="E86" s="306"/>
      <c r="G86" s="316"/>
      <c r="H86" s="319"/>
      <c r="I86" s="308"/>
      <c r="J86" s="313"/>
      <c r="N86" s="121"/>
      <c r="O86" s="307"/>
      <c r="P86" s="319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114" t="s">
        <v>184</v>
      </c>
      <c r="E87" s="306"/>
      <c r="G87" s="316"/>
      <c r="H87" s="319"/>
      <c r="I87" s="308"/>
      <c r="J87" s="313"/>
      <c r="N87" s="121"/>
      <c r="O87" s="307"/>
      <c r="P87" s="319"/>
      <c r="W87" s="159"/>
      <c r="X87" s="159"/>
      <c r="Y87" s="159" t="s">
        <v>189</v>
      </c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308" t="s">
        <v>161</v>
      </c>
      <c r="E88" s="306"/>
      <c r="G88" s="316" t="s">
        <v>179</v>
      </c>
      <c r="H88" s="319"/>
      <c r="I88" s="308" t="s">
        <v>167</v>
      </c>
      <c r="J88" s="314"/>
      <c r="K88" s="306"/>
      <c r="M88" s="308"/>
      <c r="N88" s="315"/>
      <c r="O88" s="316" t="s">
        <v>177</v>
      </c>
      <c r="P88" s="319"/>
      <c r="Q88" s="308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08" t="s">
        <v>162</v>
      </c>
      <c r="E89" s="306"/>
      <c r="G89" s="316" t="s">
        <v>179</v>
      </c>
      <c r="H89" s="319"/>
      <c r="I89" s="308" t="s">
        <v>163</v>
      </c>
      <c r="J89" s="314"/>
      <c r="K89" s="306"/>
      <c r="M89" s="306"/>
      <c r="N89" s="315"/>
      <c r="O89" s="316" t="s">
        <v>177</v>
      </c>
      <c r="P89" s="319"/>
      <c r="Q89" s="310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35" t="s">
        <v>159</v>
      </c>
      <c r="E90" s="306"/>
      <c r="G90" s="316" t="s">
        <v>179</v>
      </c>
      <c r="H90" s="319"/>
      <c r="I90" s="308" t="s">
        <v>164</v>
      </c>
      <c r="J90" s="314"/>
      <c r="K90" s="306"/>
      <c r="M90" s="306"/>
      <c r="N90" s="315"/>
      <c r="O90" s="316" t="s">
        <v>177</v>
      </c>
      <c r="P90" s="319"/>
      <c r="Q90" s="123" t="s">
        <v>2</v>
      </c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310" t="s">
        <v>165</v>
      </c>
      <c r="E91" s="306"/>
      <c r="G91" s="316" t="s">
        <v>177</v>
      </c>
      <c r="H91" s="319"/>
      <c r="I91" s="310" t="s">
        <v>166</v>
      </c>
      <c r="J91" s="314"/>
      <c r="K91" s="306"/>
      <c r="M91" s="306"/>
      <c r="N91" s="315"/>
      <c r="O91" s="316" t="s">
        <v>179</v>
      </c>
      <c r="P91" s="319"/>
      <c r="Q91" s="310" t="s">
        <v>2</v>
      </c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06" t="s">
        <v>160</v>
      </c>
      <c r="E92" s="306"/>
      <c r="G92" s="316" t="s">
        <v>179</v>
      </c>
      <c r="H92" s="319"/>
      <c r="I92" s="308"/>
      <c r="J92" s="313"/>
      <c r="N92" s="121"/>
      <c r="O92" s="307"/>
      <c r="P92" s="319"/>
      <c r="Q92" s="308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5">
      <c r="B93" s="159"/>
      <c r="C93" s="308" t="s">
        <v>158</v>
      </c>
      <c r="E93" s="306"/>
      <c r="G93" s="316" t="s">
        <v>179</v>
      </c>
      <c r="H93" s="319"/>
      <c r="I93" s="308"/>
      <c r="J93" s="314"/>
      <c r="K93" s="306"/>
      <c r="M93" s="306"/>
      <c r="N93" s="315"/>
      <c r="P93" s="306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08"/>
      <c r="E94" s="306"/>
      <c r="G94" s="316"/>
      <c r="H94" s="319"/>
      <c r="I94" s="308"/>
      <c r="J94" s="314"/>
      <c r="K94" s="306"/>
      <c r="M94" s="306"/>
      <c r="N94" s="315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114" t="s">
        <v>185</v>
      </c>
      <c r="E95" s="306"/>
      <c r="G95" s="316"/>
      <c r="H95" s="319"/>
      <c r="I95" s="308"/>
      <c r="J95" s="314"/>
      <c r="K95" s="306"/>
      <c r="M95" s="306"/>
      <c r="N95" s="315"/>
      <c r="P95" s="306"/>
      <c r="Q95" s="309"/>
      <c r="W95" s="159"/>
      <c r="X95" s="159"/>
      <c r="Y95" s="159" t="s">
        <v>189</v>
      </c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08" t="s">
        <v>173</v>
      </c>
      <c r="E96" s="306"/>
      <c r="G96" s="316" t="s">
        <v>178</v>
      </c>
      <c r="H96" s="319"/>
      <c r="I96" s="308" t="s">
        <v>168</v>
      </c>
      <c r="J96" s="314"/>
      <c r="K96" s="306"/>
      <c r="M96" s="306"/>
      <c r="N96" s="315"/>
      <c r="O96" s="316" t="s">
        <v>179</v>
      </c>
      <c r="P96" s="319"/>
      <c r="Q96" s="308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5">
      <c r="B97" s="159"/>
      <c r="C97" s="308" t="s">
        <v>176</v>
      </c>
      <c r="E97" s="306"/>
      <c r="G97" s="316" t="s">
        <v>178</v>
      </c>
      <c r="H97" s="319"/>
      <c r="I97" s="308" t="s">
        <v>171</v>
      </c>
      <c r="J97" s="313"/>
      <c r="K97" s="306"/>
      <c r="L97" s="306"/>
      <c r="M97" s="306"/>
      <c r="N97" s="316"/>
      <c r="O97" s="316" t="s">
        <v>179</v>
      </c>
      <c r="P97" s="319"/>
      <c r="Q97" s="308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5">
      <c r="B98" s="159"/>
      <c r="C98" s="306" t="s">
        <v>169</v>
      </c>
      <c r="E98" s="306"/>
      <c r="G98" s="316" t="s">
        <v>179</v>
      </c>
      <c r="H98" s="319"/>
      <c r="I98" s="308" t="s">
        <v>175</v>
      </c>
      <c r="J98" s="314"/>
      <c r="K98" s="306"/>
      <c r="M98" s="306"/>
      <c r="N98" s="315"/>
      <c r="O98" s="316" t="s">
        <v>178</v>
      </c>
      <c r="P98" s="319"/>
      <c r="Q98" s="123" t="s">
        <v>2</v>
      </c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08" t="s">
        <v>172</v>
      </c>
      <c r="E99" s="306"/>
      <c r="G99" s="316" t="s">
        <v>178</v>
      </c>
      <c r="H99" s="319"/>
      <c r="I99" s="308"/>
      <c r="J99" s="314"/>
      <c r="K99" s="306"/>
      <c r="M99" s="306"/>
      <c r="N99" s="315"/>
      <c r="P99" s="306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08" t="s">
        <v>170</v>
      </c>
      <c r="E100" s="306"/>
      <c r="G100" s="316" t="s">
        <v>179</v>
      </c>
      <c r="H100" s="319"/>
      <c r="I100" s="308"/>
      <c r="J100" s="314"/>
      <c r="K100" s="306"/>
      <c r="M100" s="306"/>
      <c r="N100" s="315"/>
      <c r="P100" s="306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10" t="s">
        <v>174</v>
      </c>
      <c r="E101" s="306"/>
      <c r="G101" s="316" t="s">
        <v>178</v>
      </c>
      <c r="H101" s="319"/>
      <c r="I101" s="308"/>
      <c r="J101" s="314"/>
      <c r="K101" s="306"/>
      <c r="M101" s="306"/>
      <c r="N101" s="315"/>
      <c r="P101" s="306"/>
      <c r="Q101" s="309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10"/>
      <c r="E102" s="306"/>
      <c r="G102" s="316"/>
      <c r="H102" s="319"/>
      <c r="I102" s="308"/>
      <c r="J102" s="314"/>
      <c r="K102" s="306"/>
      <c r="M102" s="306"/>
      <c r="N102" s="315"/>
      <c r="P102" s="306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113"/>
      <c r="D103" s="113"/>
      <c r="E103" s="113"/>
      <c r="F103" s="113"/>
      <c r="G103" s="235"/>
      <c r="H103" s="113"/>
      <c r="I103" s="115"/>
      <c r="J103" s="312"/>
      <c r="K103" s="115"/>
      <c r="L103" s="116"/>
      <c r="M103" s="117"/>
      <c r="N103" s="118"/>
      <c r="O103" s="117"/>
      <c r="P103" s="117"/>
      <c r="Q103" s="309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10"/>
      <c r="D104" s="119"/>
      <c r="E104" s="113"/>
      <c r="F104" s="119"/>
      <c r="G104" s="235"/>
      <c r="H104" s="113"/>
      <c r="I104" s="308"/>
      <c r="J104" s="314"/>
      <c r="K104" s="306"/>
      <c r="M104" s="306"/>
      <c r="N104" s="315"/>
      <c r="P104" s="306"/>
      <c r="Q104" s="309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8"/>
      <c r="E105" s="306"/>
      <c r="G105" s="316"/>
      <c r="H105" s="306"/>
      <c r="I105" s="308"/>
      <c r="J105" s="314"/>
      <c r="K105" s="306"/>
      <c r="M105" s="306"/>
      <c r="N105" s="315"/>
      <c r="P105" s="306"/>
      <c r="Q105" s="309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06"/>
      <c r="E106" s="306"/>
      <c r="G106" s="316"/>
      <c r="H106" s="306"/>
      <c r="J106" s="313"/>
      <c r="K106" s="306"/>
      <c r="L106" s="306"/>
      <c r="M106" s="306"/>
      <c r="N106" s="316"/>
      <c r="O106" s="308"/>
      <c r="P106" s="307"/>
      <c r="Q106" s="309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8"/>
      <c r="E107" s="306"/>
      <c r="G107" s="316"/>
      <c r="H107" s="306"/>
      <c r="I107" s="308"/>
      <c r="J107" s="314"/>
      <c r="K107" s="306"/>
      <c r="M107" s="306"/>
      <c r="N107" s="315"/>
      <c r="P107" s="306"/>
      <c r="Q107" s="309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08"/>
      <c r="E108" s="306"/>
      <c r="G108" s="316"/>
      <c r="H108" s="306"/>
      <c r="I108" s="308"/>
      <c r="J108" s="314"/>
      <c r="K108" s="306"/>
      <c r="M108" s="306"/>
      <c r="N108" s="315"/>
      <c r="P108" s="306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10"/>
      <c r="E109" s="306"/>
      <c r="G109" s="316"/>
      <c r="H109" s="306"/>
      <c r="I109" s="308"/>
      <c r="J109" s="314"/>
      <c r="K109" s="306"/>
      <c r="M109" s="306"/>
      <c r="N109" s="315"/>
      <c r="P109" s="306"/>
      <c r="Q109" s="309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08"/>
      <c r="E110" s="306"/>
      <c r="G110" s="316"/>
      <c r="H110" s="306"/>
      <c r="J110" s="313"/>
      <c r="N110" s="121"/>
      <c r="Q110" s="309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08"/>
      <c r="E111" s="306"/>
      <c r="G111" s="316"/>
      <c r="H111" s="306"/>
      <c r="J111" s="313"/>
      <c r="N111" s="121"/>
      <c r="Q111" s="309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08"/>
      <c r="E112" s="306"/>
      <c r="G112" s="316"/>
      <c r="H112" s="306"/>
      <c r="J112" s="313"/>
      <c r="N112" s="121"/>
      <c r="Q112" s="308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08"/>
      <c r="E113" s="306"/>
      <c r="G113" s="316"/>
      <c r="H113" s="306"/>
      <c r="J113" s="313"/>
      <c r="K113" s="306"/>
      <c r="L113" s="306"/>
      <c r="M113" s="306"/>
      <c r="N113" s="316"/>
      <c r="O113" s="308"/>
      <c r="P113" s="307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G114" s="236"/>
      <c r="J114" s="314"/>
      <c r="N114" s="121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G115" s="236"/>
      <c r="J115" s="314"/>
      <c r="N115" s="121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G116" s="236"/>
      <c r="J116" s="314"/>
      <c r="N116" s="121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G117" s="236"/>
      <c r="J117" s="314"/>
      <c r="N117" s="121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G118" s="236"/>
      <c r="J118" s="314"/>
      <c r="N118" s="121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G119" s="236"/>
      <c r="J119" s="314"/>
      <c r="N119" s="121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G120" s="236"/>
      <c r="J120" s="314"/>
      <c r="N120" s="121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G121" s="236"/>
      <c r="J121" s="314"/>
      <c r="N121" s="121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G122" s="236"/>
      <c r="J122" s="314"/>
      <c r="N122" s="121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G123" s="236"/>
      <c r="J123" s="314"/>
      <c r="N123" s="121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G124" s="236"/>
      <c r="J124" s="314"/>
      <c r="N124" s="121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G125" s="236"/>
      <c r="J125" s="314"/>
      <c r="N125" s="121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G126" s="236"/>
      <c r="J126" s="314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G127" s="236"/>
      <c r="J127" s="314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G128" s="236"/>
      <c r="J128" s="314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G129" s="236"/>
      <c r="J129" s="314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G130" s="236"/>
      <c r="J130" s="314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G131" s="236"/>
      <c r="J131" s="314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G132" s="236"/>
      <c r="J132" s="314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G133" s="236"/>
      <c r="J133" s="314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G134" s="236"/>
      <c r="J134" s="314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G135" s="236"/>
      <c r="J135" s="314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G136" s="236"/>
      <c r="J136" s="314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G137" s="236"/>
      <c r="J137" s="314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G138" s="236"/>
      <c r="J138" s="314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G139" s="236"/>
      <c r="J139" s="314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G140" s="236"/>
      <c r="J140" s="314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G141" s="236"/>
      <c r="J141" s="314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G142" s="236"/>
      <c r="J142" s="314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5">
      <c r="B143" s="159"/>
      <c r="G143" s="236"/>
      <c r="J143" s="314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5">
      <c r="B144" s="159"/>
      <c r="G144" s="236"/>
      <c r="J144" s="314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5">
      <c r="B145" s="159"/>
      <c r="G145" s="236"/>
      <c r="J145" s="314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5">
      <c r="B146" s="159"/>
      <c r="G146" s="236"/>
      <c r="J146" s="314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5">
      <c r="B147" s="159"/>
      <c r="G147" s="236"/>
      <c r="J147" s="314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5">
      <c r="B148" s="159"/>
      <c r="G148" s="236"/>
      <c r="J148" s="314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5">
      <c r="B149" s="159"/>
      <c r="G149" s="236"/>
      <c r="J149" s="314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5">
      <c r="B150" s="159"/>
      <c r="G150" s="236"/>
      <c r="J150" s="314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5">
      <c r="B151" s="159"/>
      <c r="G151" s="236"/>
      <c r="J151" s="314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5">
      <c r="B152" s="159"/>
      <c r="G152" s="236"/>
      <c r="J152" s="314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5">
      <c r="B153" s="159"/>
      <c r="G153" s="236"/>
      <c r="J153" s="314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5">
      <c r="B154" s="159"/>
      <c r="G154" s="236"/>
      <c r="J154" s="314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5">
      <c r="B155" s="159"/>
      <c r="G155" s="236"/>
      <c r="J155" s="314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5">
      <c r="B156" s="159"/>
      <c r="G156" s="236"/>
      <c r="J156" s="314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5">
      <c r="B157" s="159"/>
      <c r="G157" s="236"/>
      <c r="J157" s="314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5">
      <c r="B158" s="159"/>
      <c r="G158" s="236"/>
      <c r="J158" s="314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5">
      <c r="B159" s="159"/>
      <c r="G159" s="236"/>
      <c r="J159" s="314"/>
      <c r="N159" s="121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5">
      <c r="B160" s="159"/>
      <c r="G160" s="236"/>
      <c r="J160" s="314"/>
      <c r="N160" s="121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5">
      <c r="B161" s="159"/>
      <c r="G161" s="236"/>
      <c r="J161" s="314"/>
      <c r="N161" s="121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5">
      <c r="B162" s="159"/>
      <c r="G162" s="236"/>
      <c r="J162" s="314"/>
      <c r="N162" s="121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5">
      <c r="B163" s="159"/>
      <c r="G163" s="236"/>
      <c r="J163" s="314"/>
      <c r="N163" s="121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5">
      <c r="B164" s="159"/>
      <c r="G164" s="236"/>
      <c r="J164" s="314"/>
      <c r="N164" s="121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2:42" s="123" customFormat="1" ht="15">
      <c r="B165" s="159"/>
      <c r="G165" s="236"/>
      <c r="J165" s="314"/>
      <c r="N165" s="121"/>
      <c r="W165" s="159"/>
      <c r="X165" s="159"/>
      <c r="Y165" s="159"/>
      <c r="AC165" s="195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23" customFormat="1" ht="15">
      <c r="B166" s="159"/>
      <c r="G166" s="236"/>
      <c r="J166" s="314"/>
      <c r="N166" s="121"/>
      <c r="W166" s="159"/>
      <c r="X166" s="159"/>
      <c r="Y166" s="159"/>
      <c r="AC166" s="195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23" customFormat="1" ht="15">
      <c r="B167" s="159"/>
      <c r="G167" s="236"/>
      <c r="J167" s="314"/>
      <c r="N167" s="121"/>
      <c r="W167" s="159"/>
      <c r="X167" s="159"/>
      <c r="Y167" s="159"/>
      <c r="AC167" s="195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23" customFormat="1" ht="15">
      <c r="B168" s="159"/>
      <c r="G168" s="236"/>
      <c r="J168" s="314"/>
      <c r="N168" s="121"/>
      <c r="W168" s="159"/>
      <c r="X168" s="159"/>
      <c r="Y168" s="159"/>
      <c r="AC168" s="195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2:42" s="123" customFormat="1" ht="15">
      <c r="B169" s="159"/>
      <c r="G169" s="236"/>
      <c r="J169" s="314"/>
      <c r="N169" s="121"/>
      <c r="W169" s="159"/>
      <c r="X169" s="159"/>
      <c r="Y169" s="159"/>
      <c r="AC169" s="195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2:42" s="123" customFormat="1" ht="15">
      <c r="B170" s="159"/>
      <c r="G170" s="236"/>
      <c r="J170" s="314"/>
      <c r="N170" s="121"/>
      <c r="W170" s="159"/>
      <c r="X170" s="159"/>
      <c r="Y170" s="159"/>
      <c r="AC170" s="195"/>
      <c r="AH170" s="159"/>
      <c r="AI170" s="159"/>
      <c r="AJ170" s="159"/>
      <c r="AK170" s="159"/>
      <c r="AL170" s="159"/>
      <c r="AM170" s="159"/>
      <c r="AN170" s="159"/>
      <c r="AO170" s="159"/>
      <c r="AP170" s="159"/>
    </row>
    <row r="171" spans="2:42" s="123" customFormat="1" ht="15">
      <c r="B171" s="159"/>
      <c r="G171" s="236"/>
      <c r="J171" s="314"/>
      <c r="N171" s="121"/>
      <c r="W171" s="159"/>
      <c r="X171" s="159"/>
      <c r="Y171" s="159"/>
      <c r="AC171" s="195"/>
      <c r="AH171" s="159"/>
      <c r="AI171" s="159"/>
      <c r="AJ171" s="159"/>
      <c r="AK171" s="159"/>
      <c r="AL171" s="159"/>
      <c r="AM171" s="159"/>
      <c r="AN171" s="159"/>
      <c r="AO171" s="159"/>
      <c r="AP171" s="159"/>
    </row>
    <row r="172" spans="2:42" s="123" customFormat="1" ht="15">
      <c r="B172" s="159"/>
      <c r="G172" s="236"/>
      <c r="J172" s="314"/>
      <c r="N172" s="121"/>
      <c r="W172" s="159"/>
      <c r="X172" s="159"/>
      <c r="Y172" s="159"/>
      <c r="AC172" s="195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2:42" s="123" customFormat="1" ht="15">
      <c r="B173" s="159"/>
      <c r="G173" s="236"/>
      <c r="J173" s="314"/>
      <c r="N173" s="121"/>
      <c r="W173" s="159"/>
      <c r="X173" s="159"/>
      <c r="Y173" s="159"/>
      <c r="AC173" s="195"/>
      <c r="AH173" s="159"/>
      <c r="AI173" s="159"/>
      <c r="AJ173" s="159"/>
      <c r="AK173" s="159"/>
      <c r="AL173" s="159"/>
      <c r="AM173" s="159"/>
      <c r="AN173" s="159"/>
      <c r="AO173" s="159"/>
      <c r="AP173" s="159"/>
    </row>
    <row r="174" spans="2:42" s="123" customFormat="1" ht="15">
      <c r="B174" s="159"/>
      <c r="G174" s="236"/>
      <c r="J174" s="314"/>
      <c r="N174" s="121"/>
      <c r="W174" s="159"/>
      <c r="X174" s="159"/>
      <c r="Y174" s="159"/>
      <c r="AC174" s="195"/>
      <c r="AH174" s="159"/>
      <c r="AI174" s="159"/>
      <c r="AJ174" s="159"/>
      <c r="AK174" s="159"/>
      <c r="AL174" s="159"/>
      <c r="AM174" s="159"/>
      <c r="AN174" s="159"/>
      <c r="AO174" s="159"/>
      <c r="AP174" s="159"/>
    </row>
    <row r="175" spans="2:42" s="123" customFormat="1" ht="15">
      <c r="B175" s="159"/>
      <c r="G175" s="236"/>
      <c r="J175" s="314"/>
      <c r="N175" s="121"/>
      <c r="W175" s="159"/>
      <c r="X175" s="159"/>
      <c r="Y175" s="159"/>
      <c r="AC175" s="195"/>
      <c r="AH175" s="159"/>
      <c r="AI175" s="159"/>
      <c r="AJ175" s="159"/>
      <c r="AK175" s="159"/>
      <c r="AL175" s="159"/>
      <c r="AM175" s="159"/>
      <c r="AN175" s="159"/>
      <c r="AO175" s="159"/>
      <c r="AP175" s="159"/>
    </row>
    <row r="176" spans="2:42" s="123" customFormat="1" ht="15">
      <c r="B176" s="159"/>
      <c r="G176" s="236"/>
      <c r="J176" s="314"/>
      <c r="N176" s="121"/>
      <c r="W176" s="159"/>
      <c r="X176" s="159"/>
      <c r="Y176" s="159"/>
      <c r="AC176" s="195"/>
      <c r="AH176" s="159"/>
      <c r="AI176" s="159"/>
      <c r="AJ176" s="159"/>
      <c r="AK176" s="159"/>
      <c r="AL176" s="159"/>
      <c r="AM176" s="159"/>
      <c r="AN176" s="159"/>
      <c r="AO176" s="159"/>
      <c r="AP176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Q36:Q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C114:P65536 A1:M15 N1:S35 E16:M28 A16:C21 C49:H57 J49:N57 I49:I55 Q60:Q63 Q68:Q71 O49:P55 Q76:Q79 I88 O88:Q88 Q93:Q95 Q99:Q65536 AQ1:IV65536 B49:B65536 AH51:AH65536 AG49:AG65536 AI49:AP65536 A22:A65536 R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45"/>
  <sheetViews>
    <sheetView zoomScale="75" zoomScaleNormal="75" zoomScalePageLayoutView="0" workbookViewId="0" topLeftCell="A5">
      <selection activeCell="I103" sqref="I103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6.75390625" style="123" customWidth="1"/>
    <col min="9" max="15" width="5.625" style="124" customWidth="1"/>
    <col min="16" max="16" width="6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ГРУППА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191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16.02.2019 8.15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5" hidden="1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5" hidden="1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5" hidden="1" outlineLevel="1">
      <c r="A15" s="150">
        <v>1</v>
      </c>
      <c r="B15" s="143" t="str">
        <f>SETUP!$AH$13</f>
        <v>Шульгина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Лебедева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Цыплакова</v>
      </c>
      <c r="S15" s="144"/>
      <c r="T15" s="143">
        <f>SETUP!$AI$35</f>
        <v>0</v>
      </c>
      <c r="X15" s="122"/>
      <c r="Y15" s="122"/>
    </row>
    <row r="16" spans="1:25" s="153" customFormat="1" ht="15" hidden="1" outlineLevel="1">
      <c r="A16" s="150">
        <v>2</v>
      </c>
      <c r="B16" s="143" t="str">
        <f>SETUP!$AH$14</f>
        <v>Шишко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Третьякова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Кравцевич</v>
      </c>
      <c r="S16" s="145"/>
      <c r="T16" s="143">
        <f>SETUP!$AI$36</f>
        <v>0</v>
      </c>
      <c r="X16" s="122"/>
      <c r="Y16" s="122"/>
    </row>
    <row r="17" spans="1:25" s="153" customFormat="1" ht="15" hidden="1" outlineLevel="1">
      <c r="A17" s="150">
        <v>3</v>
      </c>
      <c r="B17" s="143" t="str">
        <f>SETUP!$AH$15</f>
        <v>Санфирова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Дехтярь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Шкулева</v>
      </c>
      <c r="S17" s="145"/>
      <c r="T17" s="143">
        <f>SETUP!$AI$37</f>
        <v>0</v>
      </c>
      <c r="X17" s="122"/>
      <c r="Y17" s="122"/>
    </row>
    <row r="18" spans="1:25" s="153" customFormat="1" ht="15" hidden="1" outlineLevel="1">
      <c r="A18" s="150">
        <v>4</v>
      </c>
      <c r="B18" s="143" t="str">
        <f>SETUP!$AH$16</f>
        <v>Чехович</v>
      </c>
      <c r="C18" s="145"/>
      <c r="D18" s="145"/>
      <c r="E18" s="143">
        <f>SETUP!$AI$16</f>
        <v>0</v>
      </c>
      <c r="G18" s="150">
        <v>4</v>
      </c>
      <c r="H18" s="143" t="str">
        <f>SETUP!$AH$27</f>
        <v>Бичун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Адамова</v>
      </c>
      <c r="S18" s="145"/>
      <c r="T18" s="143">
        <f>SETUP!$AI$38</f>
        <v>0</v>
      </c>
      <c r="X18" s="122"/>
      <c r="Y18" s="122"/>
    </row>
    <row r="19" spans="1:25" s="153" customFormat="1" ht="15" hidden="1" outlineLevel="1">
      <c r="A19" s="150">
        <v>5</v>
      </c>
      <c r="B19" s="143">
        <f>SETUP!$AH$17</f>
        <v>0</v>
      </c>
      <c r="C19" s="145"/>
      <c r="D19" s="145"/>
      <c r="E19" s="143">
        <f>SETUP!$AI$17</f>
        <v>0</v>
      </c>
      <c r="G19" s="150">
        <v>5</v>
      </c>
      <c r="H19" s="143" t="str">
        <f>SETUP!$AH$28</f>
        <v>Денисюк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Коблова</v>
      </c>
      <c r="S19" s="145"/>
      <c r="T19" s="143">
        <f>SETUP!$AI$39</f>
        <v>0</v>
      </c>
      <c r="X19" s="122"/>
      <c r="Y19" s="122"/>
    </row>
    <row r="20" spans="1:25" s="153" customFormat="1" ht="1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190</v>
      </c>
      <c r="I53" s="175" t="s">
        <v>117</v>
      </c>
      <c r="J53" s="175"/>
      <c r="K53" s="175"/>
      <c r="L53" s="175"/>
      <c r="M53" s="249"/>
      <c r="N53" s="176"/>
      <c r="O53" s="320" t="s">
        <v>1</v>
      </c>
      <c r="P53" s="172" t="s">
        <v>190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5"/>
      <c r="B55" s="112">
        <v>1</v>
      </c>
      <c r="C55" s="114" t="s">
        <v>181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323"/>
      <c r="X55" s="321">
        <f>[1]!sn_val(B55)</f>
        <v>1</v>
      </c>
      <c r="Y55" s="118">
        <v>1</v>
      </c>
      <c r="AA55" s="120"/>
      <c r="AB55" s="11"/>
      <c r="AC55" s="120"/>
      <c r="AD55" s="118"/>
      <c r="AE55" s="118"/>
      <c r="AF55" s="118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19" customFormat="1" ht="17.25" customHeight="1">
      <c r="A56" s="325"/>
      <c r="B56" s="112"/>
      <c r="C56" s="113" t="s">
        <v>128</v>
      </c>
      <c r="D56" s="113"/>
      <c r="E56" s="113"/>
      <c r="F56" s="113"/>
      <c r="G56" s="235" t="s">
        <v>178</v>
      </c>
      <c r="H56" s="318"/>
      <c r="I56" s="308" t="s">
        <v>127</v>
      </c>
      <c r="J56" s="312"/>
      <c r="K56" s="115"/>
      <c r="L56" s="116"/>
      <c r="M56" s="117"/>
      <c r="N56" s="118"/>
      <c r="O56" s="316" t="s">
        <v>177</v>
      </c>
      <c r="P56" s="319"/>
      <c r="Q56" s="310"/>
      <c r="R56" s="117"/>
      <c r="S56" s="117"/>
      <c r="T56" s="117"/>
      <c r="U56" s="117"/>
      <c r="V56" s="117"/>
      <c r="W56" s="323"/>
      <c r="X56" s="321">
        <f>X55</f>
        <v>1</v>
      </c>
      <c r="Y56" s="117"/>
      <c r="AB56" s="5"/>
      <c r="AD56" s="117"/>
      <c r="AE56" s="117"/>
      <c r="AF56" s="118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1:42" s="123" customFormat="1" ht="17.25" customHeight="1">
      <c r="A57" s="326"/>
      <c r="B57" s="122"/>
      <c r="C57" s="308" t="s">
        <v>131</v>
      </c>
      <c r="E57" s="306"/>
      <c r="G57" s="316" t="s">
        <v>177</v>
      </c>
      <c r="H57" s="319"/>
      <c r="I57" s="306" t="s">
        <v>129</v>
      </c>
      <c r="J57" s="313"/>
      <c r="N57" s="121"/>
      <c r="O57" s="316" t="s">
        <v>177</v>
      </c>
      <c r="P57" s="319"/>
      <c r="W57" s="324"/>
      <c r="X57" s="322">
        <f>X55</f>
        <v>1</v>
      </c>
      <c r="Y57" s="159"/>
      <c r="AC57" s="195"/>
      <c r="AF57" s="121"/>
      <c r="AG57" s="117"/>
      <c r="AH57" s="126"/>
      <c r="AI57" s="126"/>
      <c r="AJ57" s="126"/>
      <c r="AK57" s="126"/>
      <c r="AL57" s="126"/>
      <c r="AM57" s="126"/>
      <c r="AN57" s="126"/>
      <c r="AO57" s="126"/>
      <c r="AP57" s="126"/>
    </row>
    <row r="58" spans="1:43" s="119" customFormat="1" ht="17.25" customHeight="1">
      <c r="A58" s="325"/>
      <c r="B58" s="112"/>
      <c r="C58" s="335" t="s">
        <v>125</v>
      </c>
      <c r="D58" s="113"/>
      <c r="E58" s="113"/>
      <c r="F58" s="113"/>
      <c r="G58" s="235" t="s">
        <v>177</v>
      </c>
      <c r="H58" s="318"/>
      <c r="I58" s="308" t="s">
        <v>130</v>
      </c>
      <c r="J58" s="312"/>
      <c r="K58" s="115"/>
      <c r="L58" s="116"/>
      <c r="M58" s="117"/>
      <c r="N58" s="118"/>
      <c r="O58" s="316" t="s">
        <v>178</v>
      </c>
      <c r="P58" s="319"/>
      <c r="Q58" s="123" t="s">
        <v>2</v>
      </c>
      <c r="R58" s="117"/>
      <c r="S58" s="117"/>
      <c r="T58" s="117"/>
      <c r="U58" s="117"/>
      <c r="V58" s="117"/>
      <c r="W58" s="323"/>
      <c r="X58" s="321">
        <f>X55</f>
        <v>1</v>
      </c>
      <c r="Y58" s="117"/>
      <c r="AB58" s="5"/>
      <c r="AD58" s="117"/>
      <c r="AE58" s="117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5"/>
    </row>
    <row r="59" spans="1:43" s="123" customFormat="1" ht="17.25" customHeight="1">
      <c r="A59" s="326"/>
      <c r="B59" s="122"/>
      <c r="C59" s="308" t="s">
        <v>126</v>
      </c>
      <c r="E59" s="306"/>
      <c r="G59" s="316" t="s">
        <v>177</v>
      </c>
      <c r="H59" s="319"/>
      <c r="I59" s="308"/>
      <c r="J59" s="314"/>
      <c r="K59" s="306"/>
      <c r="M59" s="306"/>
      <c r="N59" s="315"/>
      <c r="O59" s="307"/>
      <c r="P59" s="319"/>
      <c r="Q59" s="308"/>
      <c r="W59" s="324"/>
      <c r="X59" s="322">
        <f>X55</f>
        <v>1</v>
      </c>
      <c r="Y59" s="159"/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26"/>
      <c r="B60" s="122"/>
      <c r="C60" s="308" t="s">
        <v>132</v>
      </c>
      <c r="E60" s="306"/>
      <c r="G60" s="316" t="s">
        <v>179</v>
      </c>
      <c r="H60" s="319"/>
      <c r="J60" s="313"/>
      <c r="N60" s="121"/>
      <c r="Q60" s="311"/>
      <c r="W60" s="324"/>
      <c r="X60" s="322">
        <f>X55</f>
        <v>1</v>
      </c>
      <c r="Y60" s="159"/>
      <c r="AC60" s="195"/>
      <c r="AF60" s="121"/>
      <c r="AG60" s="117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1:42" s="123" customFormat="1" ht="17.25" customHeight="1">
      <c r="A61" s="326"/>
      <c r="B61" s="122"/>
      <c r="C61" s="335" t="s">
        <v>133</v>
      </c>
      <c r="E61" s="306"/>
      <c r="G61" s="316" t="s">
        <v>179</v>
      </c>
      <c r="H61" s="319"/>
      <c r="J61" s="313"/>
      <c r="N61" s="121"/>
      <c r="Q61" s="311"/>
      <c r="W61" s="324"/>
      <c r="X61" s="322">
        <f>X55</f>
        <v>1</v>
      </c>
      <c r="Y61" s="159"/>
      <c r="AC61" s="195"/>
      <c r="AF61" s="121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23" customFormat="1" ht="17.25" customHeight="1">
      <c r="A62" s="326"/>
      <c r="B62" s="122"/>
      <c r="C62" s="335"/>
      <c r="E62" s="306"/>
      <c r="G62" s="316"/>
      <c r="H62" s="319"/>
      <c r="J62" s="313"/>
      <c r="N62" s="121"/>
      <c r="Q62" s="311"/>
      <c r="W62" s="324"/>
      <c r="X62" s="322">
        <f>X55</f>
        <v>1</v>
      </c>
      <c r="Y62" s="159"/>
      <c r="AC62" s="195"/>
      <c r="AF62" s="121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23" customFormat="1" ht="17.25" customHeight="1">
      <c r="A63" s="326"/>
      <c r="B63" s="122">
        <v>2</v>
      </c>
      <c r="C63" s="114" t="s">
        <v>182</v>
      </c>
      <c r="E63" s="306"/>
      <c r="G63" s="316"/>
      <c r="H63" s="319"/>
      <c r="J63" s="313"/>
      <c r="N63" s="121"/>
      <c r="Q63" s="311"/>
      <c r="W63" s="324"/>
      <c r="X63" s="322">
        <f>[1]!sn_val(B63)</f>
        <v>2</v>
      </c>
      <c r="Y63" s="159">
        <v>2</v>
      </c>
      <c r="AC63" s="195"/>
      <c r="AF63" s="121"/>
      <c r="AG63" s="117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1:42" s="123" customFormat="1" ht="17.25" customHeight="1">
      <c r="A64" s="326"/>
      <c r="B64" s="122"/>
      <c r="C64" s="308" t="s">
        <v>142</v>
      </c>
      <c r="E64" s="306"/>
      <c r="G64" s="316" t="s">
        <v>180</v>
      </c>
      <c r="H64" s="319"/>
      <c r="I64" s="308" t="s">
        <v>138</v>
      </c>
      <c r="J64" s="314"/>
      <c r="K64" s="309"/>
      <c r="M64" s="308"/>
      <c r="N64" s="315"/>
      <c r="O64" s="316" t="s">
        <v>178</v>
      </c>
      <c r="P64" s="319"/>
      <c r="Q64" s="308"/>
      <c r="W64" s="324"/>
      <c r="X64" s="322">
        <f>X63</f>
        <v>2</v>
      </c>
      <c r="Y64" s="159"/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6"/>
      <c r="B65" s="122"/>
      <c r="C65" s="306" t="s">
        <v>134</v>
      </c>
      <c r="E65" s="306"/>
      <c r="G65" s="316" t="s">
        <v>179</v>
      </c>
      <c r="H65" s="319"/>
      <c r="I65" s="308" t="s">
        <v>143</v>
      </c>
      <c r="J65" s="313"/>
      <c r="K65" s="306"/>
      <c r="L65" s="306"/>
      <c r="M65" s="306"/>
      <c r="N65" s="316"/>
      <c r="O65" s="316" t="s">
        <v>180</v>
      </c>
      <c r="P65" s="319"/>
      <c r="Q65" s="308"/>
      <c r="W65" s="324"/>
      <c r="X65" s="322">
        <f>X63</f>
        <v>2</v>
      </c>
      <c r="Y65" s="159"/>
      <c r="AC65" s="195"/>
      <c r="AF65" s="121"/>
      <c r="AG65" s="117"/>
      <c r="AH65" s="126"/>
      <c r="AI65" s="126"/>
      <c r="AJ65" s="126"/>
      <c r="AK65" s="126"/>
      <c r="AL65" s="126"/>
      <c r="AM65" s="126"/>
      <c r="AN65" s="126"/>
      <c r="AO65" s="126"/>
      <c r="AP65" s="126"/>
    </row>
    <row r="66" spans="1:42" s="123" customFormat="1" ht="17.25" customHeight="1">
      <c r="A66" s="326"/>
      <c r="B66" s="122"/>
      <c r="C66" s="308" t="s">
        <v>136</v>
      </c>
      <c r="E66" s="306"/>
      <c r="G66" s="316" t="s">
        <v>178</v>
      </c>
      <c r="H66" s="319"/>
      <c r="I66" s="308" t="s">
        <v>139</v>
      </c>
      <c r="J66" s="313"/>
      <c r="K66" s="306"/>
      <c r="L66" s="306"/>
      <c r="M66" s="306"/>
      <c r="N66" s="316"/>
      <c r="O66" s="316" t="s">
        <v>177</v>
      </c>
      <c r="P66" s="319"/>
      <c r="Q66" s="310" t="s">
        <v>2</v>
      </c>
      <c r="W66" s="324"/>
      <c r="X66" s="322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6"/>
      <c r="B67" s="122"/>
      <c r="C67" s="308" t="s">
        <v>140</v>
      </c>
      <c r="E67" s="306"/>
      <c r="G67" s="316" t="s">
        <v>180</v>
      </c>
      <c r="H67" s="319"/>
      <c r="I67" s="335" t="s">
        <v>141</v>
      </c>
      <c r="J67" s="314"/>
      <c r="K67" s="306"/>
      <c r="M67" s="306"/>
      <c r="N67" s="315"/>
      <c r="O67" s="316" t="s">
        <v>180</v>
      </c>
      <c r="P67" s="319"/>
      <c r="Q67" s="310" t="s">
        <v>2</v>
      </c>
      <c r="W67" s="324"/>
      <c r="X67" s="322">
        <f>X63</f>
        <v>2</v>
      </c>
      <c r="Y67" s="159"/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6"/>
      <c r="B68" s="122"/>
      <c r="C68" s="310" t="s">
        <v>135</v>
      </c>
      <c r="E68" s="306"/>
      <c r="G68" s="316" t="s">
        <v>179</v>
      </c>
      <c r="H68" s="319"/>
      <c r="I68" s="310"/>
      <c r="J68" s="314"/>
      <c r="K68" s="306"/>
      <c r="M68" s="306"/>
      <c r="N68" s="315"/>
      <c r="O68" s="307"/>
      <c r="P68" s="319"/>
      <c r="Q68" s="310"/>
      <c r="W68" s="324"/>
      <c r="X68" s="322">
        <f>X63</f>
        <v>2</v>
      </c>
      <c r="Y68" s="159"/>
      <c r="AC68" s="195"/>
      <c r="AF68" s="121"/>
      <c r="AH68" s="117"/>
      <c r="AI68" s="117"/>
      <c r="AJ68" s="117"/>
      <c r="AK68" s="117"/>
      <c r="AL68" s="117"/>
      <c r="AM68" s="117"/>
      <c r="AN68" s="117"/>
      <c r="AO68" s="117"/>
      <c r="AP68" s="117"/>
    </row>
    <row r="69" spans="1:42" s="123" customFormat="1" ht="17.25" customHeight="1">
      <c r="A69" s="326"/>
      <c r="B69" s="122"/>
      <c r="C69" s="308" t="s">
        <v>137</v>
      </c>
      <c r="E69" s="306"/>
      <c r="G69" s="316" t="s">
        <v>178</v>
      </c>
      <c r="H69" s="319"/>
      <c r="I69" s="308"/>
      <c r="J69" s="314"/>
      <c r="K69" s="306"/>
      <c r="M69" s="306"/>
      <c r="N69" s="315"/>
      <c r="O69" s="307"/>
      <c r="P69" s="319"/>
      <c r="W69" s="324"/>
      <c r="X69" s="322">
        <f>X63</f>
        <v>2</v>
      </c>
      <c r="Y69" s="159"/>
      <c r="AC69" s="195"/>
      <c r="AF69" s="121"/>
      <c r="AH69" s="117"/>
      <c r="AI69" s="117"/>
      <c r="AJ69" s="117"/>
      <c r="AK69" s="117"/>
      <c r="AL69" s="117"/>
      <c r="AM69" s="117"/>
      <c r="AN69" s="117"/>
      <c r="AO69" s="117"/>
      <c r="AP69" s="117"/>
    </row>
    <row r="70" spans="1:42" s="123" customFormat="1" ht="17.25" customHeight="1">
      <c r="A70" s="326"/>
      <c r="B70" s="122"/>
      <c r="C70" s="308"/>
      <c r="E70" s="306"/>
      <c r="G70" s="316"/>
      <c r="H70" s="319"/>
      <c r="I70" s="308"/>
      <c r="J70" s="314"/>
      <c r="K70" s="306"/>
      <c r="M70" s="306"/>
      <c r="N70" s="315"/>
      <c r="O70" s="307"/>
      <c r="P70" s="319"/>
      <c r="W70" s="324"/>
      <c r="X70" s="322">
        <f>X63</f>
        <v>2</v>
      </c>
      <c r="Y70" s="159"/>
      <c r="AC70" s="195"/>
      <c r="AF70" s="121"/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2" s="123" customFormat="1" ht="17.25" customHeight="1">
      <c r="A71" s="326"/>
      <c r="B71" s="122">
        <v>3</v>
      </c>
      <c r="C71" s="114" t="s">
        <v>185</v>
      </c>
      <c r="E71" s="306"/>
      <c r="G71" s="316"/>
      <c r="H71" s="319"/>
      <c r="I71" s="308"/>
      <c r="J71" s="314"/>
      <c r="K71" s="306"/>
      <c r="M71" s="306"/>
      <c r="N71" s="315"/>
      <c r="P71" s="306"/>
      <c r="Q71" s="309"/>
      <c r="W71" s="324"/>
      <c r="X71" s="322">
        <f>[1]!sn_val(B71)</f>
        <v>3</v>
      </c>
      <c r="Y71" s="159">
        <v>6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6"/>
      <c r="B72" s="122"/>
      <c r="C72" s="308" t="s">
        <v>173</v>
      </c>
      <c r="E72" s="306"/>
      <c r="G72" s="316" t="s">
        <v>178</v>
      </c>
      <c r="H72" s="319"/>
      <c r="I72" s="308" t="s">
        <v>168</v>
      </c>
      <c r="J72" s="314"/>
      <c r="K72" s="306"/>
      <c r="M72" s="306"/>
      <c r="N72" s="315"/>
      <c r="O72" s="316" t="s">
        <v>179</v>
      </c>
      <c r="P72" s="319"/>
      <c r="Q72" s="308"/>
      <c r="W72" s="324"/>
      <c r="X72" s="322">
        <f>X71</f>
        <v>3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6"/>
      <c r="B73" s="122"/>
      <c r="C73" s="308" t="s">
        <v>176</v>
      </c>
      <c r="E73" s="306"/>
      <c r="G73" s="316" t="s">
        <v>178</v>
      </c>
      <c r="H73" s="319"/>
      <c r="I73" s="308" t="s">
        <v>171</v>
      </c>
      <c r="J73" s="313"/>
      <c r="K73" s="306"/>
      <c r="L73" s="306"/>
      <c r="M73" s="306"/>
      <c r="N73" s="316"/>
      <c r="O73" s="316" t="s">
        <v>179</v>
      </c>
      <c r="P73" s="319"/>
      <c r="Q73" s="308"/>
      <c r="W73" s="324"/>
      <c r="X73" s="322">
        <f>X71</f>
        <v>3</v>
      </c>
      <c r="Y73" s="159"/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6"/>
      <c r="B74" s="122"/>
      <c r="C74" s="306" t="s">
        <v>169</v>
      </c>
      <c r="E74" s="306"/>
      <c r="G74" s="316" t="s">
        <v>179</v>
      </c>
      <c r="H74" s="319"/>
      <c r="I74" s="308" t="s">
        <v>175</v>
      </c>
      <c r="J74" s="314"/>
      <c r="K74" s="306"/>
      <c r="M74" s="306"/>
      <c r="N74" s="315"/>
      <c r="O74" s="316" t="s">
        <v>178</v>
      </c>
      <c r="P74" s="319"/>
      <c r="Q74" s="123" t="s">
        <v>2</v>
      </c>
      <c r="W74" s="324"/>
      <c r="X74" s="322">
        <f>X71</f>
        <v>3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6"/>
      <c r="B75" s="122"/>
      <c r="C75" s="308" t="s">
        <v>172</v>
      </c>
      <c r="E75" s="306"/>
      <c r="G75" s="316" t="s">
        <v>178</v>
      </c>
      <c r="H75" s="319"/>
      <c r="I75" s="308"/>
      <c r="J75" s="314"/>
      <c r="K75" s="306"/>
      <c r="M75" s="306"/>
      <c r="N75" s="315"/>
      <c r="P75" s="306"/>
      <c r="Q75" s="309"/>
      <c r="W75" s="324"/>
      <c r="X75" s="322">
        <f>X71</f>
        <v>3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6"/>
      <c r="B76" s="122"/>
      <c r="C76" s="308" t="s">
        <v>170</v>
      </c>
      <c r="E76" s="306"/>
      <c r="G76" s="316" t="s">
        <v>179</v>
      </c>
      <c r="H76" s="319"/>
      <c r="I76" s="308"/>
      <c r="J76" s="314"/>
      <c r="K76" s="306"/>
      <c r="M76" s="306"/>
      <c r="N76" s="315"/>
      <c r="P76" s="306"/>
      <c r="Q76" s="309"/>
      <c r="W76" s="324"/>
      <c r="X76" s="322">
        <f>X71</f>
        <v>3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6"/>
      <c r="B77" s="122"/>
      <c r="C77" s="310" t="s">
        <v>174</v>
      </c>
      <c r="E77" s="306"/>
      <c r="G77" s="316" t="s">
        <v>178</v>
      </c>
      <c r="H77" s="319"/>
      <c r="I77" s="308"/>
      <c r="J77" s="314"/>
      <c r="K77" s="306"/>
      <c r="M77" s="306"/>
      <c r="N77" s="315"/>
      <c r="P77" s="306"/>
      <c r="Q77" s="309"/>
      <c r="W77" s="324"/>
      <c r="X77" s="322">
        <f>X71</f>
        <v>3</v>
      </c>
      <c r="Y77" s="159"/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6"/>
      <c r="B78" s="122"/>
      <c r="C78" s="310"/>
      <c r="E78" s="306"/>
      <c r="G78" s="316"/>
      <c r="H78" s="319"/>
      <c r="I78" s="308"/>
      <c r="J78" s="314"/>
      <c r="K78" s="306"/>
      <c r="M78" s="306"/>
      <c r="N78" s="315"/>
      <c r="P78" s="306"/>
      <c r="Q78" s="309"/>
      <c r="W78" s="324"/>
      <c r="X78" s="322">
        <f>X71</f>
        <v>3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6"/>
      <c r="B79" s="122">
        <v>4</v>
      </c>
      <c r="C79" s="114" t="s">
        <v>183</v>
      </c>
      <c r="D79" s="113"/>
      <c r="E79" s="113"/>
      <c r="F79" s="113"/>
      <c r="G79" s="235"/>
      <c r="H79" s="318"/>
      <c r="I79" s="308"/>
      <c r="J79" s="312"/>
      <c r="K79" s="115"/>
      <c r="L79" s="116"/>
      <c r="M79" s="117"/>
      <c r="N79" s="118"/>
      <c r="O79" s="307"/>
      <c r="P79" s="319"/>
      <c r="W79" s="324"/>
      <c r="X79" s="322">
        <f>[1]!sn_val(B79)</f>
        <v>4</v>
      </c>
      <c r="Y79" s="159">
        <v>4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6"/>
      <c r="B80" s="122"/>
      <c r="C80" s="306" t="s">
        <v>144</v>
      </c>
      <c r="E80" s="306"/>
      <c r="G80" s="316" t="s">
        <v>180</v>
      </c>
      <c r="H80" s="319"/>
      <c r="I80" s="310" t="s">
        <v>155</v>
      </c>
      <c r="J80" s="313"/>
      <c r="K80" s="306"/>
      <c r="L80" s="306"/>
      <c r="M80" s="306"/>
      <c r="N80" s="316"/>
      <c r="O80" s="235" t="s">
        <v>178</v>
      </c>
      <c r="P80" s="318"/>
      <c r="Q80" s="308"/>
      <c r="W80" s="324"/>
      <c r="X80" s="322">
        <f>X79</f>
        <v>4</v>
      </c>
      <c r="Y80" s="159"/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6"/>
      <c r="B81" s="122"/>
      <c r="C81" s="308" t="s">
        <v>145</v>
      </c>
      <c r="E81" s="306"/>
      <c r="G81" s="316" t="s">
        <v>180</v>
      </c>
      <c r="H81" s="319"/>
      <c r="I81" s="335" t="s">
        <v>157</v>
      </c>
      <c r="J81" s="313"/>
      <c r="K81" s="311"/>
      <c r="L81" s="308"/>
      <c r="M81" s="308"/>
      <c r="N81" s="317"/>
      <c r="O81" s="235" t="s">
        <v>178</v>
      </c>
      <c r="P81" s="318"/>
      <c r="Q81" s="308"/>
      <c r="W81" s="324"/>
      <c r="X81" s="322">
        <f>X79</f>
        <v>4</v>
      </c>
      <c r="Y81" s="159"/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6"/>
      <c r="B82" s="122"/>
      <c r="C82" s="308" t="s">
        <v>148</v>
      </c>
      <c r="E82" s="306"/>
      <c r="G82" s="316" t="s">
        <v>178</v>
      </c>
      <c r="H82" s="319"/>
      <c r="I82" s="308" t="s">
        <v>151</v>
      </c>
      <c r="J82" s="314"/>
      <c r="K82" s="306"/>
      <c r="M82" s="306"/>
      <c r="N82" s="315"/>
      <c r="O82" s="316" t="s">
        <v>178</v>
      </c>
      <c r="P82" s="319"/>
      <c r="Q82" s="308" t="s">
        <v>2</v>
      </c>
      <c r="W82" s="324"/>
      <c r="X82" s="322">
        <f>X79</f>
        <v>4</v>
      </c>
      <c r="Y82" s="159"/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6"/>
      <c r="B83" s="122"/>
      <c r="C83" s="310" t="s">
        <v>149</v>
      </c>
      <c r="E83" s="306"/>
      <c r="G83" s="316" t="s">
        <v>180</v>
      </c>
      <c r="H83" s="319"/>
      <c r="I83" s="308" t="s">
        <v>156</v>
      </c>
      <c r="J83" s="314"/>
      <c r="K83" s="306"/>
      <c r="M83" s="306"/>
      <c r="N83" s="315"/>
      <c r="O83" s="316" t="s">
        <v>178</v>
      </c>
      <c r="P83" s="319"/>
      <c r="Q83" s="308" t="s">
        <v>2</v>
      </c>
      <c r="W83" s="324"/>
      <c r="X83" s="322">
        <f>X79</f>
        <v>4</v>
      </c>
      <c r="Y83" s="159"/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6"/>
      <c r="B84" s="122"/>
      <c r="C84" s="308" t="s">
        <v>150</v>
      </c>
      <c r="E84" s="306"/>
      <c r="G84" s="316" t="s">
        <v>178</v>
      </c>
      <c r="H84" s="319"/>
      <c r="I84" s="310"/>
      <c r="J84" s="314"/>
      <c r="K84" s="306"/>
      <c r="M84" s="306"/>
      <c r="N84" s="315"/>
      <c r="O84" s="307"/>
      <c r="P84" s="319"/>
      <c r="Q84" s="308"/>
      <c r="W84" s="324"/>
      <c r="X84" s="322">
        <f>X79</f>
        <v>4</v>
      </c>
      <c r="Y84" s="159"/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6"/>
      <c r="B85" s="122"/>
      <c r="C85" s="308" t="s">
        <v>152</v>
      </c>
      <c r="E85" s="306"/>
      <c r="G85" s="316" t="s">
        <v>180</v>
      </c>
      <c r="H85" s="319"/>
      <c r="I85" s="308"/>
      <c r="J85" s="313"/>
      <c r="N85" s="121"/>
      <c r="O85" s="307"/>
      <c r="P85" s="319"/>
      <c r="W85" s="324"/>
      <c r="X85" s="322">
        <f>X79</f>
        <v>4</v>
      </c>
      <c r="Y85" s="159"/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6"/>
      <c r="B86" s="122"/>
      <c r="C86" s="308"/>
      <c r="E86" s="306"/>
      <c r="G86" s="316"/>
      <c r="H86" s="319"/>
      <c r="I86" s="308"/>
      <c r="J86" s="313"/>
      <c r="N86" s="121"/>
      <c r="O86" s="307"/>
      <c r="P86" s="319"/>
      <c r="W86" s="324"/>
      <c r="X86" s="322">
        <f>X79</f>
        <v>4</v>
      </c>
      <c r="Y86" s="159"/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6"/>
      <c r="B87" s="122">
        <v>5</v>
      </c>
      <c r="C87" s="114" t="s">
        <v>184</v>
      </c>
      <c r="E87" s="306"/>
      <c r="G87" s="316"/>
      <c r="H87" s="319"/>
      <c r="I87" s="308"/>
      <c r="J87" s="313"/>
      <c r="N87" s="121"/>
      <c r="O87" s="307"/>
      <c r="P87" s="319"/>
      <c r="W87" s="324"/>
      <c r="X87" s="322">
        <f>[1]!sn_val(B87)</f>
        <v>5</v>
      </c>
      <c r="Y87" s="159">
        <v>5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6"/>
      <c r="B88" s="122"/>
      <c r="C88" s="308" t="s">
        <v>161</v>
      </c>
      <c r="E88" s="306"/>
      <c r="G88" s="316" t="s">
        <v>179</v>
      </c>
      <c r="H88" s="319"/>
      <c r="I88" s="308" t="s">
        <v>167</v>
      </c>
      <c r="J88" s="314"/>
      <c r="K88" s="306"/>
      <c r="M88" s="308"/>
      <c r="N88" s="315"/>
      <c r="O88" s="316" t="s">
        <v>177</v>
      </c>
      <c r="P88" s="319"/>
      <c r="Q88" s="308"/>
      <c r="W88" s="324"/>
      <c r="X88" s="322">
        <f>X87</f>
        <v>5</v>
      </c>
      <c r="Y88" s="159"/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6"/>
      <c r="B89" s="122"/>
      <c r="C89" s="308" t="s">
        <v>162</v>
      </c>
      <c r="E89" s="306"/>
      <c r="G89" s="316" t="s">
        <v>179</v>
      </c>
      <c r="H89" s="319"/>
      <c r="I89" s="308" t="s">
        <v>163</v>
      </c>
      <c r="J89" s="314"/>
      <c r="K89" s="306"/>
      <c r="M89" s="306"/>
      <c r="N89" s="315"/>
      <c r="O89" s="316" t="s">
        <v>177</v>
      </c>
      <c r="P89" s="319"/>
      <c r="Q89" s="310"/>
      <c r="W89" s="324"/>
      <c r="X89" s="322">
        <f>X87</f>
        <v>5</v>
      </c>
      <c r="Y89" s="159"/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6"/>
      <c r="B90" s="122"/>
      <c r="C90" s="335" t="s">
        <v>159</v>
      </c>
      <c r="E90" s="306"/>
      <c r="G90" s="316" t="s">
        <v>179</v>
      </c>
      <c r="H90" s="319"/>
      <c r="I90" s="308" t="s">
        <v>164</v>
      </c>
      <c r="J90" s="314"/>
      <c r="K90" s="306"/>
      <c r="M90" s="306"/>
      <c r="N90" s="315"/>
      <c r="O90" s="316" t="s">
        <v>177</v>
      </c>
      <c r="P90" s="319"/>
      <c r="Q90" s="123" t="s">
        <v>2</v>
      </c>
      <c r="W90" s="324"/>
      <c r="X90" s="322">
        <f>X87</f>
        <v>5</v>
      </c>
      <c r="Y90" s="159"/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6"/>
      <c r="B91" s="122"/>
      <c r="C91" s="310" t="s">
        <v>165</v>
      </c>
      <c r="E91" s="306"/>
      <c r="G91" s="316" t="s">
        <v>177</v>
      </c>
      <c r="H91" s="319"/>
      <c r="I91" s="310" t="s">
        <v>166</v>
      </c>
      <c r="J91" s="314"/>
      <c r="K91" s="306"/>
      <c r="M91" s="306"/>
      <c r="N91" s="315"/>
      <c r="O91" s="316" t="s">
        <v>179</v>
      </c>
      <c r="P91" s="319"/>
      <c r="Q91" s="310" t="s">
        <v>2</v>
      </c>
      <c r="W91" s="324"/>
      <c r="X91" s="322">
        <f>X87</f>
        <v>5</v>
      </c>
      <c r="Y91" s="159"/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6"/>
      <c r="B92" s="122"/>
      <c r="C92" s="306" t="s">
        <v>160</v>
      </c>
      <c r="E92" s="306"/>
      <c r="G92" s="316" t="s">
        <v>179</v>
      </c>
      <c r="H92" s="319"/>
      <c r="I92" s="308"/>
      <c r="J92" s="313"/>
      <c r="N92" s="121"/>
      <c r="O92" s="307"/>
      <c r="P92" s="319"/>
      <c r="Q92" s="308"/>
      <c r="W92" s="324"/>
      <c r="X92" s="322">
        <f>X87</f>
        <v>5</v>
      </c>
      <c r="Y92" s="159"/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6"/>
      <c r="B93" s="122"/>
      <c r="C93" s="308" t="s">
        <v>158</v>
      </c>
      <c r="E93" s="306"/>
      <c r="G93" s="316" t="s">
        <v>179</v>
      </c>
      <c r="H93" s="319"/>
      <c r="I93" s="308"/>
      <c r="J93" s="314"/>
      <c r="K93" s="306"/>
      <c r="M93" s="306"/>
      <c r="N93" s="315"/>
      <c r="P93" s="306"/>
      <c r="Q93" s="309"/>
      <c r="W93" s="324"/>
      <c r="X93" s="322">
        <f>X87</f>
        <v>5</v>
      </c>
      <c r="Y93" s="159"/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6"/>
      <c r="B94" s="122"/>
      <c r="C94" s="308"/>
      <c r="E94" s="306"/>
      <c r="G94" s="316"/>
      <c r="H94" s="319"/>
      <c r="I94" s="308"/>
      <c r="J94" s="314"/>
      <c r="K94" s="306"/>
      <c r="M94" s="306"/>
      <c r="N94" s="315"/>
      <c r="P94" s="306"/>
      <c r="Q94" s="309"/>
      <c r="W94" s="324"/>
      <c r="X94" s="322">
        <f>X87</f>
        <v>5</v>
      </c>
      <c r="Y94" s="159"/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6"/>
      <c r="B95" s="122">
        <v>6</v>
      </c>
      <c r="C95" s="114" t="s">
        <v>183</v>
      </c>
      <c r="E95" s="306"/>
      <c r="G95" s="316"/>
      <c r="H95" s="319"/>
      <c r="I95" s="308"/>
      <c r="J95" s="314"/>
      <c r="K95" s="306"/>
      <c r="M95" s="306"/>
      <c r="N95" s="315"/>
      <c r="O95" s="307"/>
      <c r="P95" s="319"/>
      <c r="W95" s="324"/>
      <c r="X95" s="322">
        <f>[1]!sn_val(B95)</f>
        <v>6</v>
      </c>
      <c r="Y95" s="159">
        <v>3</v>
      </c>
      <c r="AC95" s="195"/>
      <c r="AF95" s="121"/>
      <c r="AH95" s="117"/>
      <c r="AI95" s="117"/>
      <c r="AJ95" s="117"/>
      <c r="AK95" s="117"/>
      <c r="AL95" s="117"/>
      <c r="AM95" s="117"/>
      <c r="AN95" s="117"/>
      <c r="AO95" s="117"/>
      <c r="AP95" s="117"/>
    </row>
    <row r="96" spans="1:42" s="123" customFormat="1" ht="17.25" customHeight="1">
      <c r="A96" s="326"/>
      <c r="B96" s="122"/>
      <c r="C96" s="308" t="s">
        <v>144</v>
      </c>
      <c r="E96" s="306"/>
      <c r="G96" s="316" t="s">
        <v>180</v>
      </c>
      <c r="H96" s="319"/>
      <c r="I96" s="306" t="s">
        <v>154</v>
      </c>
      <c r="J96" s="314"/>
      <c r="K96" s="306"/>
      <c r="M96" s="308"/>
      <c r="N96" s="315"/>
      <c r="O96" s="316" t="s">
        <v>177</v>
      </c>
      <c r="P96" s="319"/>
      <c r="Q96" s="308"/>
      <c r="W96" s="324"/>
      <c r="X96" s="322">
        <f>X95</f>
        <v>6</v>
      </c>
      <c r="Y96" s="159"/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6"/>
      <c r="B97" s="122"/>
      <c r="C97" s="308" t="s">
        <v>146</v>
      </c>
      <c r="E97" s="306"/>
      <c r="G97" s="316" t="s">
        <v>178</v>
      </c>
      <c r="H97" s="319"/>
      <c r="I97" s="310" t="s">
        <v>156</v>
      </c>
      <c r="J97" s="314"/>
      <c r="K97" s="309"/>
      <c r="M97" s="308"/>
      <c r="N97" s="315"/>
      <c r="O97" s="235" t="s">
        <v>178</v>
      </c>
      <c r="P97" s="318"/>
      <c r="Q97" s="308"/>
      <c r="W97" s="324"/>
      <c r="X97" s="322">
        <f>X95</f>
        <v>6</v>
      </c>
      <c r="Y97" s="159"/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6"/>
      <c r="B98" s="122"/>
      <c r="C98" s="308" t="s">
        <v>145</v>
      </c>
      <c r="E98" s="306"/>
      <c r="G98" s="316" t="s">
        <v>180</v>
      </c>
      <c r="H98" s="319"/>
      <c r="I98" s="308" t="s">
        <v>152</v>
      </c>
      <c r="J98" s="314"/>
      <c r="K98" s="306"/>
      <c r="M98" s="308"/>
      <c r="N98" s="315"/>
      <c r="O98" s="316" t="s">
        <v>180</v>
      </c>
      <c r="P98" s="319"/>
      <c r="Q98" s="306" t="s">
        <v>2</v>
      </c>
      <c r="W98" s="324"/>
      <c r="X98" s="322">
        <f>X95</f>
        <v>6</v>
      </c>
      <c r="Y98" s="159"/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6"/>
      <c r="B99" s="122"/>
      <c r="C99" s="308" t="s">
        <v>147</v>
      </c>
      <c r="E99" s="306"/>
      <c r="G99" s="316" t="s">
        <v>177</v>
      </c>
      <c r="H99" s="319"/>
      <c r="I99" s="308" t="s">
        <v>153</v>
      </c>
      <c r="J99" s="314"/>
      <c r="K99" s="306"/>
      <c r="M99" s="306"/>
      <c r="N99" s="315"/>
      <c r="O99" s="316" t="s">
        <v>180</v>
      </c>
      <c r="P99" s="319"/>
      <c r="Q99" s="308" t="s">
        <v>2</v>
      </c>
      <c r="W99" s="324"/>
      <c r="X99" s="322">
        <f>X95</f>
        <v>6</v>
      </c>
      <c r="Y99" s="159"/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6"/>
      <c r="B100" s="122"/>
      <c r="C100" s="335" t="s">
        <v>149</v>
      </c>
      <c r="E100" s="306"/>
      <c r="G100" s="316" t="s">
        <v>180</v>
      </c>
      <c r="H100" s="319"/>
      <c r="I100" s="308"/>
      <c r="J100" s="314"/>
      <c r="K100" s="306"/>
      <c r="M100" s="306"/>
      <c r="N100" s="315"/>
      <c r="P100" s="306"/>
      <c r="Q100" s="309"/>
      <c r="W100" s="324"/>
      <c r="X100" s="322">
        <f>X95</f>
        <v>6</v>
      </c>
      <c r="Y100" s="159"/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6"/>
      <c r="B101" s="122"/>
      <c r="C101" s="113" t="s">
        <v>151</v>
      </c>
      <c r="D101" s="113"/>
      <c r="E101" s="113"/>
      <c r="F101" s="113"/>
      <c r="G101" s="235" t="s">
        <v>178</v>
      </c>
      <c r="H101" s="318"/>
      <c r="I101" s="308"/>
      <c r="J101" s="312"/>
      <c r="K101" s="115"/>
      <c r="L101" s="116"/>
      <c r="M101" s="117"/>
      <c r="N101" s="118"/>
      <c r="O101" s="307"/>
      <c r="P101" s="319"/>
      <c r="W101" s="324"/>
      <c r="X101" s="322">
        <f>X95</f>
        <v>6</v>
      </c>
      <c r="Y101" s="159"/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6"/>
      <c r="B102" s="122"/>
      <c r="C102" s="113"/>
      <c r="D102" s="113"/>
      <c r="E102" s="113"/>
      <c r="F102" s="113"/>
      <c r="G102" s="235"/>
      <c r="H102" s="318"/>
      <c r="I102" s="308"/>
      <c r="J102" s="312"/>
      <c r="K102" s="115"/>
      <c r="L102" s="116"/>
      <c r="M102" s="117"/>
      <c r="N102" s="118"/>
      <c r="O102" s="307"/>
      <c r="P102" s="319"/>
      <c r="W102" s="324"/>
      <c r="X102" s="322">
        <f>X95</f>
        <v>6</v>
      </c>
      <c r="Y102" s="159"/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4:36" s="194" customFormat="1" ht="15">
      <c r="X103" s="247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24:36" s="194" customFormat="1" ht="15">
      <c r="X104" s="247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24:36" s="194" customFormat="1" ht="15">
      <c r="X105" s="247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24:36" s="194" customFormat="1" ht="15">
      <c r="X106" s="247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24:36" s="194" customFormat="1" ht="15">
      <c r="X107" s="247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5">
      <c r="X108" s="247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5">
      <c r="X109" s="247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5">
      <c r="X110" s="247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4:36" s="194" customFormat="1" ht="15">
      <c r="X852" s="247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4:36" s="194" customFormat="1" ht="15">
      <c r="X853" s="247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24:36" s="194" customFormat="1" ht="15">
      <c r="X854" s="247"/>
      <c r="Z854" s="192"/>
      <c r="AA854" s="192"/>
      <c r="AB854" s="192"/>
      <c r="AC854" s="192"/>
      <c r="AD854" s="192"/>
      <c r="AE854" s="192"/>
      <c r="AF854" s="192"/>
      <c r="AG854" s="192"/>
      <c r="AH854" s="192"/>
      <c r="AI854" s="192"/>
      <c r="AJ854" s="192"/>
    </row>
    <row r="855" spans="24:36" s="194" customFormat="1" ht="15">
      <c r="X855" s="247"/>
      <c r="Z855" s="192"/>
      <c r="AA855" s="192"/>
      <c r="AB855" s="192"/>
      <c r="AC855" s="192"/>
      <c r="AD855" s="192"/>
      <c r="AE855" s="192"/>
      <c r="AF855" s="192"/>
      <c r="AG855" s="192"/>
      <c r="AH855" s="192"/>
      <c r="AI855" s="192"/>
      <c r="AJ855" s="192"/>
    </row>
    <row r="856" spans="24:36" s="194" customFormat="1" ht="15">
      <c r="X856" s="247"/>
      <c r="Z856" s="192"/>
      <c r="AA856" s="192"/>
      <c r="AB856" s="192"/>
      <c r="AC856" s="192"/>
      <c r="AD856" s="192"/>
      <c r="AE856" s="192"/>
      <c r="AF856" s="192"/>
      <c r="AG856" s="192"/>
      <c r="AH856" s="192"/>
      <c r="AI856" s="192"/>
      <c r="AJ856" s="192"/>
    </row>
    <row r="857" spans="24:36" s="194" customFormat="1" ht="15">
      <c r="X857" s="247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92"/>
      <c r="AJ857" s="192"/>
    </row>
    <row r="858" spans="24:36" s="194" customFormat="1" ht="15">
      <c r="X858" s="247"/>
      <c r="Z858" s="192"/>
      <c r="AA858" s="192"/>
      <c r="AB858" s="192"/>
      <c r="AC858" s="192"/>
      <c r="AD858" s="192"/>
      <c r="AE858" s="192"/>
      <c r="AF858" s="192"/>
      <c r="AG858" s="192"/>
      <c r="AH858" s="192"/>
      <c r="AI858" s="192"/>
      <c r="AJ858" s="192"/>
    </row>
    <row r="859" spans="24:36" s="194" customFormat="1" ht="15">
      <c r="X859" s="247"/>
      <c r="Z859" s="192"/>
      <c r="AA859" s="192"/>
      <c r="AB859" s="192"/>
      <c r="AC859" s="192"/>
      <c r="AD859" s="192"/>
      <c r="AE859" s="192"/>
      <c r="AF859" s="192"/>
      <c r="AG859" s="192"/>
      <c r="AH859" s="192"/>
      <c r="AI859" s="192"/>
      <c r="AJ859" s="192"/>
    </row>
    <row r="860" spans="23:36" s="194" customFormat="1" ht="15">
      <c r="W860" s="192"/>
      <c r="X860" s="199"/>
      <c r="Z860" s="192"/>
      <c r="AA860" s="192"/>
      <c r="AB860" s="192"/>
      <c r="AC860" s="192"/>
      <c r="AD860" s="192"/>
      <c r="AE860" s="192"/>
      <c r="AF860" s="192"/>
      <c r="AG860" s="192"/>
      <c r="AH860" s="192"/>
      <c r="AI860" s="192"/>
      <c r="AJ860" s="192"/>
    </row>
    <row r="861" spans="23:36" s="194" customFormat="1" ht="15">
      <c r="W861" s="192"/>
      <c r="X861" s="199"/>
      <c r="Z861" s="192"/>
      <c r="AA861" s="192"/>
      <c r="AB861" s="192"/>
      <c r="AC861" s="192"/>
      <c r="AD861" s="192"/>
      <c r="AE861" s="192"/>
      <c r="AF861" s="192"/>
      <c r="AG861" s="192"/>
      <c r="AH861" s="192"/>
      <c r="AI861" s="192"/>
      <c r="AJ861" s="192"/>
    </row>
    <row r="862" spans="1:36" s="194" customFormat="1" ht="1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92"/>
      <c r="AG920" s="192"/>
      <c r="AH920" s="192"/>
      <c r="AI920" s="192"/>
      <c r="AJ920" s="192"/>
    </row>
    <row r="921" spans="1:36" s="194" customFormat="1" ht="1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92"/>
      <c r="AG921" s="192"/>
      <c r="AH921" s="192"/>
      <c r="AI921" s="192"/>
      <c r="AJ921" s="192"/>
    </row>
    <row r="922" spans="1:36" s="194" customFormat="1" ht="1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92"/>
      <c r="AG922" s="192"/>
      <c r="AH922" s="192"/>
      <c r="AI922" s="192"/>
      <c r="AJ922" s="192"/>
    </row>
    <row r="923" spans="1:36" s="194" customFormat="1" ht="1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92"/>
      <c r="AG923" s="192"/>
      <c r="AH923" s="192"/>
      <c r="AI923" s="192"/>
      <c r="AJ923" s="192"/>
    </row>
    <row r="924" spans="1:36" s="194" customFormat="1" ht="1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92"/>
      <c r="AG924" s="192"/>
      <c r="AH924" s="192"/>
      <c r="AI924" s="192"/>
      <c r="AJ924" s="192"/>
    </row>
    <row r="925" spans="1:36" s="194" customFormat="1" ht="1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92"/>
      <c r="AG925" s="192"/>
      <c r="AH925" s="192"/>
      <c r="AI925" s="192"/>
      <c r="AJ925" s="192"/>
    </row>
    <row r="926" spans="1:36" s="194" customFormat="1" ht="1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92"/>
      <c r="AG926" s="192"/>
      <c r="AH926" s="192"/>
      <c r="AI926" s="192"/>
      <c r="AJ926" s="192"/>
    </row>
    <row r="927" spans="1:36" s="194" customFormat="1" ht="1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92"/>
      <c r="AG927" s="192"/>
      <c r="AH927" s="192"/>
      <c r="AI927" s="192"/>
      <c r="AJ927" s="192"/>
    </row>
    <row r="928" spans="1:36" s="194" customFormat="1" ht="1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21"/>
      <c r="AG928" s="192"/>
      <c r="AH928" s="192"/>
      <c r="AI928" s="192"/>
      <c r="AJ928" s="192"/>
    </row>
    <row r="929" spans="1:36" s="194" customFormat="1" ht="1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21"/>
      <c r="AG929" s="192"/>
      <c r="AH929" s="192"/>
      <c r="AI929" s="192"/>
      <c r="AJ929" s="192"/>
    </row>
    <row r="930" spans="1:36" s="194" customFormat="1" ht="1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21"/>
      <c r="AG930" s="192"/>
      <c r="AH930" s="192"/>
      <c r="AI930" s="192"/>
      <c r="AJ930" s="192"/>
    </row>
    <row r="931" spans="1:36" s="194" customFormat="1" ht="1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21"/>
      <c r="AG931" s="192"/>
      <c r="AH931" s="192"/>
      <c r="AI931" s="192"/>
      <c r="AJ931" s="192"/>
    </row>
    <row r="932" spans="1:36" s="194" customFormat="1" ht="1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21"/>
      <c r="AG932" s="192"/>
      <c r="AH932" s="192"/>
      <c r="AI932" s="192"/>
      <c r="AJ932" s="192"/>
    </row>
    <row r="933" spans="1:36" s="194" customFormat="1" ht="1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21"/>
      <c r="AG933" s="192"/>
      <c r="AH933" s="192"/>
      <c r="AI933" s="192"/>
      <c r="AJ933" s="192"/>
    </row>
    <row r="934" spans="1:36" s="194" customFormat="1" ht="1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21"/>
      <c r="AG934" s="192"/>
      <c r="AH934" s="192"/>
      <c r="AI934" s="192"/>
      <c r="AJ934" s="192"/>
    </row>
    <row r="935" spans="1:36" s="194" customFormat="1" ht="1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21"/>
      <c r="AG935" s="192"/>
      <c r="AH935" s="192"/>
      <c r="AI935" s="192"/>
      <c r="AJ935" s="192"/>
    </row>
    <row r="936" spans="1:36" s="194" customFormat="1" ht="1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21"/>
      <c r="AG936" s="192"/>
      <c r="AH936" s="192"/>
      <c r="AI936" s="192"/>
      <c r="AJ936" s="192"/>
    </row>
    <row r="937" spans="1:36" s="194" customFormat="1" ht="1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21"/>
      <c r="AG937" s="192"/>
      <c r="AH937" s="192"/>
      <c r="AI937" s="192"/>
      <c r="AJ937" s="192"/>
    </row>
    <row r="938" spans="1:36" s="194" customFormat="1" ht="15">
      <c r="A938" s="121"/>
      <c r="B938" s="236"/>
      <c r="C938" s="124"/>
      <c r="D938" s="124"/>
      <c r="E938" s="124"/>
      <c r="F938" s="124"/>
      <c r="G938" s="124"/>
      <c r="H938" s="123"/>
      <c r="I938" s="124"/>
      <c r="J938" s="124"/>
      <c r="K938" s="124"/>
      <c r="L938" s="124"/>
      <c r="M938" s="124"/>
      <c r="N938" s="124"/>
      <c r="O938" s="124"/>
      <c r="P938" s="123"/>
      <c r="Q938" s="124"/>
      <c r="R938" s="124"/>
      <c r="S938" s="124"/>
      <c r="T938" s="124"/>
      <c r="U938" s="124"/>
      <c r="V938" s="124"/>
      <c r="W938" s="122"/>
      <c r="X938" s="122"/>
      <c r="Y938" s="122"/>
      <c r="Z938" s="121"/>
      <c r="AA938" s="121"/>
      <c r="AB938" s="121"/>
      <c r="AC938" s="121"/>
      <c r="AD938" s="121"/>
      <c r="AE938" s="121"/>
      <c r="AF938" s="121"/>
      <c r="AG938" s="192"/>
      <c r="AH938" s="192"/>
      <c r="AI938" s="192"/>
      <c r="AJ938" s="192"/>
    </row>
    <row r="939" spans="1:36" s="194" customFormat="1" ht="15">
      <c r="A939" s="121"/>
      <c r="B939" s="236"/>
      <c r="C939" s="124"/>
      <c r="D939" s="124"/>
      <c r="E939" s="124"/>
      <c r="F939" s="124"/>
      <c r="G939" s="124"/>
      <c r="H939" s="123"/>
      <c r="I939" s="124"/>
      <c r="J939" s="124"/>
      <c r="K939" s="124"/>
      <c r="L939" s="124"/>
      <c r="M939" s="124"/>
      <c r="N939" s="124"/>
      <c r="O939" s="124"/>
      <c r="P939" s="123"/>
      <c r="Q939" s="124"/>
      <c r="R939" s="124"/>
      <c r="S939" s="124"/>
      <c r="T939" s="124"/>
      <c r="U939" s="124"/>
      <c r="V939" s="124"/>
      <c r="W939" s="122"/>
      <c r="X939" s="122"/>
      <c r="Y939" s="122"/>
      <c r="Z939" s="121"/>
      <c r="AA939" s="121"/>
      <c r="AB939" s="121"/>
      <c r="AC939" s="121"/>
      <c r="AD939" s="121"/>
      <c r="AE939" s="121"/>
      <c r="AF939" s="121"/>
      <c r="AG939" s="192"/>
      <c r="AH939" s="192"/>
      <c r="AI939" s="192"/>
      <c r="AJ939" s="192"/>
    </row>
    <row r="940" spans="1:36" s="194" customFormat="1" ht="15">
      <c r="A940" s="121"/>
      <c r="B940" s="236"/>
      <c r="C940" s="124"/>
      <c r="D940" s="124"/>
      <c r="E940" s="124"/>
      <c r="F940" s="124"/>
      <c r="G940" s="124"/>
      <c r="H940" s="123"/>
      <c r="I940" s="124"/>
      <c r="J940" s="124"/>
      <c r="K940" s="124"/>
      <c r="L940" s="124"/>
      <c r="M940" s="124"/>
      <c r="N940" s="124"/>
      <c r="O940" s="124"/>
      <c r="P940" s="123"/>
      <c r="Q940" s="124"/>
      <c r="R940" s="124"/>
      <c r="S940" s="124"/>
      <c r="T940" s="124"/>
      <c r="U940" s="124"/>
      <c r="V940" s="124"/>
      <c r="W940" s="122"/>
      <c r="X940" s="122"/>
      <c r="Y940" s="122"/>
      <c r="Z940" s="121"/>
      <c r="AA940" s="121"/>
      <c r="AB940" s="121"/>
      <c r="AC940" s="121"/>
      <c r="AD940" s="121"/>
      <c r="AE940" s="121"/>
      <c r="AF940" s="121"/>
      <c r="AG940" s="192"/>
      <c r="AH940" s="192"/>
      <c r="AI940" s="192"/>
      <c r="AJ940" s="192"/>
    </row>
    <row r="941" spans="1:36" s="194" customFormat="1" ht="15">
      <c r="A941" s="121"/>
      <c r="B941" s="236"/>
      <c r="C941" s="124"/>
      <c r="D941" s="124"/>
      <c r="E941" s="124"/>
      <c r="F941" s="124"/>
      <c r="G941" s="124"/>
      <c r="H941" s="123"/>
      <c r="I941" s="124"/>
      <c r="J941" s="124"/>
      <c r="K941" s="124"/>
      <c r="L941" s="124"/>
      <c r="M941" s="124"/>
      <c r="N941" s="124"/>
      <c r="O941" s="124"/>
      <c r="P941" s="123"/>
      <c r="Q941" s="124"/>
      <c r="R941" s="124"/>
      <c r="S941" s="124"/>
      <c r="T941" s="124"/>
      <c r="U941" s="124"/>
      <c r="V941" s="124"/>
      <c r="W941" s="122"/>
      <c r="X941" s="122"/>
      <c r="Y941" s="122"/>
      <c r="Z941" s="121"/>
      <c r="AA941" s="121"/>
      <c r="AB941" s="121"/>
      <c r="AC941" s="121"/>
      <c r="AD941" s="121"/>
      <c r="AE941" s="121"/>
      <c r="AF941" s="121"/>
      <c r="AG941" s="192"/>
      <c r="AH941" s="192"/>
      <c r="AI941" s="192"/>
      <c r="AJ941" s="192"/>
    </row>
    <row r="942" spans="1:36" s="194" customFormat="1" ht="15">
      <c r="A942" s="121"/>
      <c r="B942" s="236"/>
      <c r="C942" s="124"/>
      <c r="D942" s="124"/>
      <c r="E942" s="124"/>
      <c r="F942" s="124"/>
      <c r="G942" s="124"/>
      <c r="H942" s="123"/>
      <c r="I942" s="124"/>
      <c r="J942" s="124"/>
      <c r="K942" s="124"/>
      <c r="L942" s="124"/>
      <c r="M942" s="124"/>
      <c r="N942" s="124"/>
      <c r="O942" s="124"/>
      <c r="P942" s="123"/>
      <c r="Q942" s="124"/>
      <c r="R942" s="124"/>
      <c r="S942" s="124"/>
      <c r="T942" s="124"/>
      <c r="U942" s="124"/>
      <c r="V942" s="124"/>
      <c r="W942" s="122"/>
      <c r="X942" s="122"/>
      <c r="Y942" s="122"/>
      <c r="Z942" s="121"/>
      <c r="AA942" s="121"/>
      <c r="AB942" s="121"/>
      <c r="AC942" s="121"/>
      <c r="AD942" s="121"/>
      <c r="AE942" s="121"/>
      <c r="AF942" s="121"/>
      <c r="AG942" s="192"/>
      <c r="AH942" s="192"/>
      <c r="AI942" s="192"/>
      <c r="AJ942" s="192"/>
    </row>
    <row r="943" spans="1:36" s="194" customFormat="1" ht="15">
      <c r="A943" s="121"/>
      <c r="B943" s="236"/>
      <c r="C943" s="124"/>
      <c r="D943" s="124"/>
      <c r="E943" s="124"/>
      <c r="F943" s="124"/>
      <c r="G943" s="124"/>
      <c r="H943" s="123"/>
      <c r="I943" s="124"/>
      <c r="J943" s="124"/>
      <c r="K943" s="124"/>
      <c r="L943" s="124"/>
      <c r="M943" s="124"/>
      <c r="N943" s="124"/>
      <c r="O943" s="124"/>
      <c r="P943" s="123"/>
      <c r="Q943" s="124"/>
      <c r="R943" s="124"/>
      <c r="S943" s="124"/>
      <c r="T943" s="124"/>
      <c r="U943" s="124"/>
      <c r="V943" s="124"/>
      <c r="W943" s="122"/>
      <c r="X943" s="122"/>
      <c r="Y943" s="122"/>
      <c r="Z943" s="121"/>
      <c r="AA943" s="121"/>
      <c r="AB943" s="121"/>
      <c r="AC943" s="121"/>
      <c r="AD943" s="121"/>
      <c r="AE943" s="121"/>
      <c r="AF943" s="121"/>
      <c r="AG943" s="192"/>
      <c r="AH943" s="192"/>
      <c r="AI943" s="192"/>
      <c r="AJ943" s="192"/>
    </row>
    <row r="944" spans="1:36" s="194" customFormat="1" ht="15">
      <c r="A944" s="121"/>
      <c r="B944" s="236"/>
      <c r="C944" s="124"/>
      <c r="D944" s="124"/>
      <c r="E944" s="124"/>
      <c r="F944" s="124"/>
      <c r="G944" s="124"/>
      <c r="H944" s="123"/>
      <c r="I944" s="124"/>
      <c r="J944" s="124"/>
      <c r="K944" s="124"/>
      <c r="L944" s="124"/>
      <c r="M944" s="124"/>
      <c r="N944" s="124"/>
      <c r="O944" s="124"/>
      <c r="P944" s="123"/>
      <c r="Q944" s="124"/>
      <c r="R944" s="124"/>
      <c r="S944" s="124"/>
      <c r="T944" s="124"/>
      <c r="U944" s="124"/>
      <c r="V944" s="124"/>
      <c r="W944" s="122"/>
      <c r="X944" s="122"/>
      <c r="Y944" s="122"/>
      <c r="Z944" s="121"/>
      <c r="AA944" s="121"/>
      <c r="AB944" s="121"/>
      <c r="AC944" s="121"/>
      <c r="AD944" s="121"/>
      <c r="AE944" s="121"/>
      <c r="AF944" s="121"/>
      <c r="AG944" s="192"/>
      <c r="AH944" s="192"/>
      <c r="AI944" s="192"/>
      <c r="AJ944" s="192"/>
    </row>
    <row r="945" spans="1:36" s="194" customFormat="1" ht="15">
      <c r="A945" s="121"/>
      <c r="B945" s="236"/>
      <c r="C945" s="124"/>
      <c r="D945" s="124"/>
      <c r="E945" s="124"/>
      <c r="F945" s="124"/>
      <c r="G945" s="124"/>
      <c r="H945" s="123"/>
      <c r="I945" s="124"/>
      <c r="J945" s="124"/>
      <c r="K945" s="124"/>
      <c r="L945" s="124"/>
      <c r="M945" s="124"/>
      <c r="N945" s="124"/>
      <c r="O945" s="124"/>
      <c r="P945" s="123"/>
      <c r="Q945" s="124"/>
      <c r="R945" s="124"/>
      <c r="S945" s="124"/>
      <c r="T945" s="124"/>
      <c r="U945" s="124"/>
      <c r="V945" s="124"/>
      <c r="W945" s="122"/>
      <c r="X945" s="122"/>
      <c r="Y945" s="122"/>
      <c r="Z945" s="121"/>
      <c r="AA945" s="121"/>
      <c r="AB945" s="121"/>
      <c r="AC945" s="121"/>
      <c r="AD945" s="121"/>
      <c r="AE945" s="121"/>
      <c r="AF945" s="121"/>
      <c r="AG945" s="192"/>
      <c r="AH945" s="192"/>
      <c r="AI945" s="192"/>
      <c r="AJ945" s="192"/>
    </row>
  </sheetData>
  <sheetProtection/>
  <dataValidations count="1">
    <dataValidation allowBlank="1" sqref="Q1:IV13 O14:Q30 F13 W14 S14:S30 T15:T30 A14:M30 A1:E13 T14:U14 G1:J13 L9:L12 K1:L8 K13:L13 M1:N13 F1:F8 P7:P13 O1:P6 O9:O13 A31:W54 X14:IV54 A103:IV65536 O55:Q55 C55:H57 J55:N57 I55 Q60:Q63 Q68:Q71 Q76:Q79 I88 O88:Q88 Q93:Q95 Q99:Q102 A55:B102 R55:IV102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ROUTINE, Team
, start list&amp;CModified: 15.02.2019 17:50:14&amp;R&amp;P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65"/>
  <sheetViews>
    <sheetView zoomScale="75" zoomScaleNormal="75" zoomScalePageLayoutView="0" workbookViewId="0" topLeftCell="A75">
      <selection activeCell="I106" sqref="I106:M108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27"/>
      <c r="B2" s="328"/>
      <c r="C2" s="208"/>
      <c r="D2" s="208"/>
      <c r="E2" s="208"/>
      <c r="F2" s="208"/>
      <c r="G2" s="208"/>
      <c r="H2" s="329" t="s">
        <v>11</v>
      </c>
      <c r="I2" s="330">
        <v>0</v>
      </c>
      <c r="J2" s="330">
        <v>0</v>
      </c>
      <c r="K2" s="330">
        <v>0</v>
      </c>
      <c r="L2" s="330">
        <v>0</v>
      </c>
      <c r="M2" s="330">
        <v>0</v>
      </c>
      <c r="N2" s="330"/>
      <c r="O2" s="330"/>
      <c r="P2" s="330"/>
      <c r="Q2" s="330"/>
      <c r="R2" s="209"/>
      <c r="S2" s="331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32"/>
      <c r="B3" s="333"/>
      <c r="C3" s="208"/>
      <c r="D3" s="208"/>
      <c r="E3" s="208"/>
      <c r="F3" s="208"/>
      <c r="G3" s="208"/>
      <c r="H3" s="329" t="s">
        <v>12</v>
      </c>
      <c r="I3" s="330">
        <v>0</v>
      </c>
      <c r="J3" s="330">
        <v>0</v>
      </c>
      <c r="K3" s="330">
        <v>0</v>
      </c>
      <c r="L3" s="330">
        <v>0</v>
      </c>
      <c r="M3" s="330">
        <v>0</v>
      </c>
      <c r="N3" s="330"/>
      <c r="O3" s="330"/>
      <c r="P3" s="330"/>
      <c r="Q3" s="330"/>
      <c r="R3" s="209"/>
      <c r="S3" s="331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ГРУППА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16.02.2019 8.15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Шульгина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Лебедева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Цыплакова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Шишко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Третьякова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Кравцевич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Санфирова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Дехтярь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Шкулева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Чехович</v>
      </c>
      <c r="C22" s="145"/>
      <c r="D22" s="145"/>
      <c r="E22" s="143">
        <f>SETUP!$AI$16</f>
        <v>0</v>
      </c>
      <c r="G22" s="150">
        <v>4</v>
      </c>
      <c r="H22" s="143" t="str">
        <f>SETUP!$AH$27</f>
        <v>Бичун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Адамова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SETUP!$AH$17</f>
        <v>0</v>
      </c>
      <c r="C23" s="145"/>
      <c r="D23" s="145"/>
      <c r="E23" s="143">
        <f>SETUP!$AI$17</f>
        <v>0</v>
      </c>
      <c r="G23" s="150">
        <v>5</v>
      </c>
      <c r="H23" s="143" t="str">
        <f>SETUP!$AH$28</f>
        <v>Денисюк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Коблова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T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190</v>
      </c>
      <c r="I53" s="175" t="s">
        <v>117</v>
      </c>
      <c r="J53" s="175"/>
      <c r="K53" s="175"/>
      <c r="L53" s="175"/>
      <c r="M53" s="175"/>
      <c r="N53" s="176"/>
      <c r="O53" s="320" t="s">
        <v>1</v>
      </c>
      <c r="P53" s="172" t="s">
        <v>190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5"/>
      <c r="B55" s="112">
        <v>1</v>
      </c>
      <c r="C55" s="114" t="s">
        <v>181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205"/>
      <c r="U55" s="256">
        <f>SUM(S62:S64,T55)</f>
        <v>67.5333</v>
      </c>
      <c r="V55" s="257">
        <f>ROUND(U55*FREE_PART,4)</f>
        <v>67.5333</v>
      </c>
      <c r="W55" s="352">
        <f>U55</f>
        <v>67.5333</v>
      </c>
      <c r="X55" s="321">
        <f>[1]!sn_val(B55)</f>
        <v>1</v>
      </c>
      <c r="Y55" s="118">
        <v>1</v>
      </c>
      <c r="Z55" s="119">
        <f>S62</f>
        <v>20.7</v>
      </c>
      <c r="AA55" s="120"/>
      <c r="AB55" s="11"/>
      <c r="AC55" s="120"/>
      <c r="AD55" s="118"/>
      <c r="AE55" s="118"/>
      <c r="AF55" s="118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19" customFormat="1" ht="17.25" customHeight="1">
      <c r="A56" s="325"/>
      <c r="B56" s="112"/>
      <c r="C56" s="113" t="s">
        <v>128</v>
      </c>
      <c r="D56" s="113"/>
      <c r="E56" s="113"/>
      <c r="F56" s="113"/>
      <c r="G56" s="235" t="s">
        <v>178</v>
      </c>
      <c r="H56" s="318"/>
      <c r="I56" s="308" t="s">
        <v>127</v>
      </c>
      <c r="J56" s="312"/>
      <c r="K56" s="115"/>
      <c r="L56" s="116"/>
      <c r="M56" s="117"/>
      <c r="N56" s="118"/>
      <c r="O56" s="316" t="s">
        <v>177</v>
      </c>
      <c r="P56" s="319"/>
      <c r="Q56" s="310"/>
      <c r="R56" s="117"/>
      <c r="S56" s="117"/>
      <c r="T56" s="117"/>
      <c r="U56" s="117"/>
      <c r="V56" s="351"/>
      <c r="W56" s="323">
        <f>W55</f>
        <v>67.5333</v>
      </c>
      <c r="X56" s="321">
        <f>X55</f>
        <v>1</v>
      </c>
      <c r="Y56" s="117"/>
      <c r="Z56" s="119">
        <f>Z55</f>
        <v>20.7</v>
      </c>
      <c r="AB56" s="5"/>
      <c r="AD56" s="117"/>
      <c r="AE56" s="117"/>
      <c r="AF56" s="118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1:42" s="123" customFormat="1" ht="17.25" customHeight="1">
      <c r="A57" s="326"/>
      <c r="B57" s="122"/>
      <c r="C57" s="308" t="s">
        <v>131</v>
      </c>
      <c r="E57" s="306"/>
      <c r="G57" s="316" t="s">
        <v>177</v>
      </c>
      <c r="H57" s="319"/>
      <c r="I57" s="306" t="s">
        <v>129</v>
      </c>
      <c r="J57" s="313"/>
      <c r="N57" s="121"/>
      <c r="O57" s="316" t="s">
        <v>177</v>
      </c>
      <c r="P57" s="319"/>
      <c r="V57" s="345"/>
      <c r="W57" s="324">
        <f>W55</f>
        <v>67.5333</v>
      </c>
      <c r="X57" s="322">
        <f>X55</f>
        <v>1</v>
      </c>
      <c r="Y57" s="159"/>
      <c r="Z57" s="123">
        <f>Z55</f>
        <v>20.7</v>
      </c>
      <c r="AC57" s="195"/>
      <c r="AF57" s="121"/>
      <c r="AG57" s="117"/>
      <c r="AH57" s="126"/>
      <c r="AI57" s="126"/>
      <c r="AJ57" s="126"/>
      <c r="AK57" s="126"/>
      <c r="AL57" s="126"/>
      <c r="AM57" s="126"/>
      <c r="AN57" s="126"/>
      <c r="AO57" s="126"/>
      <c r="AP57" s="126"/>
    </row>
    <row r="58" spans="1:43" s="119" customFormat="1" ht="17.25" customHeight="1">
      <c r="A58" s="325"/>
      <c r="B58" s="112"/>
      <c r="C58" s="335" t="s">
        <v>125</v>
      </c>
      <c r="D58" s="113"/>
      <c r="E58" s="113"/>
      <c r="F58" s="113"/>
      <c r="G58" s="235" t="s">
        <v>177</v>
      </c>
      <c r="H58" s="318"/>
      <c r="I58" s="308" t="s">
        <v>130</v>
      </c>
      <c r="J58" s="312"/>
      <c r="K58" s="115"/>
      <c r="L58" s="116"/>
      <c r="M58" s="117"/>
      <c r="N58" s="118"/>
      <c r="O58" s="316" t="s">
        <v>178</v>
      </c>
      <c r="P58" s="319"/>
      <c r="Q58" s="123" t="s">
        <v>2</v>
      </c>
      <c r="R58" s="117"/>
      <c r="S58" s="117"/>
      <c r="T58" s="117"/>
      <c r="U58" s="117"/>
      <c r="V58" s="351"/>
      <c r="W58" s="323">
        <f>W55</f>
        <v>67.5333</v>
      </c>
      <c r="X58" s="321">
        <f>X55</f>
        <v>1</v>
      </c>
      <c r="Y58" s="117"/>
      <c r="Z58" s="119">
        <f>Z55</f>
        <v>20.7</v>
      </c>
      <c r="AB58" s="5"/>
      <c r="AD58" s="117"/>
      <c r="AE58" s="117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5"/>
    </row>
    <row r="59" spans="1:43" s="123" customFormat="1" ht="17.25" customHeight="1">
      <c r="A59" s="326"/>
      <c r="B59" s="122"/>
      <c r="C59" s="308" t="s">
        <v>126</v>
      </c>
      <c r="E59" s="306"/>
      <c r="G59" s="316" t="s">
        <v>177</v>
      </c>
      <c r="H59" s="319"/>
      <c r="I59" s="308"/>
      <c r="J59" s="314"/>
      <c r="K59" s="306"/>
      <c r="M59" s="306"/>
      <c r="N59" s="315"/>
      <c r="O59" s="307"/>
      <c r="P59" s="319"/>
      <c r="Q59" s="308"/>
      <c r="V59" s="345"/>
      <c r="W59" s="324">
        <f>W55</f>
        <v>67.5333</v>
      </c>
      <c r="X59" s="322">
        <f>X55</f>
        <v>1</v>
      </c>
      <c r="Y59" s="159"/>
      <c r="Z59" s="123">
        <f>Z55</f>
        <v>20.7</v>
      </c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26"/>
      <c r="B60" s="122"/>
      <c r="C60" s="308" t="s">
        <v>132</v>
      </c>
      <c r="E60" s="306"/>
      <c r="G60" s="316" t="s">
        <v>179</v>
      </c>
      <c r="H60" s="319"/>
      <c r="J60" s="313"/>
      <c r="N60" s="121"/>
      <c r="Q60" s="311"/>
      <c r="V60" s="345"/>
      <c r="W60" s="324">
        <f>W55</f>
        <v>67.5333</v>
      </c>
      <c r="X60" s="322">
        <f>X55</f>
        <v>1</v>
      </c>
      <c r="Y60" s="159"/>
      <c r="Z60" s="123">
        <f>Z55</f>
        <v>20.7</v>
      </c>
      <c r="AC60" s="195"/>
      <c r="AF60" s="121"/>
      <c r="AG60" s="117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1:42" s="123" customFormat="1" ht="17.25" customHeight="1">
      <c r="A61" s="326"/>
      <c r="B61" s="122"/>
      <c r="C61" s="335" t="s">
        <v>133</v>
      </c>
      <c r="E61" s="306"/>
      <c r="G61" s="316" t="s">
        <v>179</v>
      </c>
      <c r="H61" s="319"/>
      <c r="J61" s="313"/>
      <c r="N61" s="121"/>
      <c r="Q61" s="311"/>
      <c r="V61" s="345"/>
      <c r="W61" s="324">
        <f>W55</f>
        <v>67.5333</v>
      </c>
      <c r="X61" s="322">
        <f>X55</f>
        <v>1</v>
      </c>
      <c r="Y61" s="159"/>
      <c r="Z61" s="123">
        <f>Z55</f>
        <v>20.7</v>
      </c>
      <c r="AC61" s="195"/>
      <c r="AF61" s="121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23" customFormat="1" ht="17.25" customHeight="1">
      <c r="A62" s="326"/>
      <c r="B62" s="122"/>
      <c r="C62" s="335"/>
      <c r="E62" s="306"/>
      <c r="G62" s="316"/>
      <c r="H62" s="348" t="s">
        <v>66</v>
      </c>
      <c r="I62" s="282">
        <v>6.6</v>
      </c>
      <c r="J62" s="282">
        <v>7.2</v>
      </c>
      <c r="K62" s="282">
        <v>6.8</v>
      </c>
      <c r="L62" s="282">
        <v>7.3</v>
      </c>
      <c r="M62" s="282">
        <v>6.7</v>
      </c>
      <c r="N62" s="282"/>
      <c r="O62" s="282"/>
      <c r="P62" s="282"/>
      <c r="Q62" s="350"/>
      <c r="R62" s="343"/>
      <c r="S62" s="346">
        <f>ROUND((SUM(I62:Q62,-(MAX(I62:Q62)),-(MIN(I62:Q62)))/(JUDGES_COUNT-2))*__fr_e__*10,4)</f>
        <v>20.7</v>
      </c>
      <c r="V62" s="345"/>
      <c r="W62" s="324">
        <f>W55</f>
        <v>67.5333</v>
      </c>
      <c r="X62" s="322">
        <f>X55</f>
        <v>1</v>
      </c>
      <c r="Y62" s="159"/>
      <c r="Z62" s="123">
        <f>Z55</f>
        <v>20.7</v>
      </c>
      <c r="AC62" s="195"/>
      <c r="AF62" s="121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23" customFormat="1" ht="17.25" customHeight="1">
      <c r="A63" s="326"/>
      <c r="B63" s="122"/>
      <c r="C63" s="335"/>
      <c r="E63" s="306"/>
      <c r="G63" s="316"/>
      <c r="H63" s="348" t="s">
        <v>12</v>
      </c>
      <c r="I63" s="282">
        <v>7.4</v>
      </c>
      <c r="J63" s="282">
        <v>6.5</v>
      </c>
      <c r="K63" s="282">
        <v>6.7</v>
      </c>
      <c r="L63" s="282">
        <v>6.8</v>
      </c>
      <c r="M63" s="282">
        <v>6.7</v>
      </c>
      <c r="N63" s="282"/>
      <c r="O63" s="282"/>
      <c r="P63" s="282"/>
      <c r="Q63" s="350"/>
      <c r="R63" s="343"/>
      <c r="S63" s="346">
        <f>ROUND((SUM(I63:Q63,-(MAX(I63:Q63)),-(MIN(I63:Q63)))/(JUDGES_COUNT-2))*__fr_ai__*10,4)</f>
        <v>26.9333</v>
      </c>
      <c r="V63" s="345"/>
      <c r="W63" s="324">
        <f>W55</f>
        <v>67.5333</v>
      </c>
      <c r="X63" s="322">
        <f>X55</f>
        <v>1</v>
      </c>
      <c r="Y63" s="159"/>
      <c r="Z63" s="123">
        <f>Z55</f>
        <v>20.7</v>
      </c>
      <c r="AC63" s="195"/>
      <c r="AF63" s="121"/>
      <c r="AG63" s="117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1:42" s="123" customFormat="1" ht="17.25" customHeight="1">
      <c r="A64" s="326"/>
      <c r="B64" s="122"/>
      <c r="C64" s="335"/>
      <c r="E64" s="306"/>
      <c r="G64" s="316"/>
      <c r="H64" s="348" t="s">
        <v>64</v>
      </c>
      <c r="I64" s="282">
        <v>6.9</v>
      </c>
      <c r="J64" s="282">
        <v>6.4</v>
      </c>
      <c r="K64" s="282">
        <v>6.5</v>
      </c>
      <c r="L64" s="282">
        <v>7.2</v>
      </c>
      <c r="M64" s="282">
        <v>6.5</v>
      </c>
      <c r="N64" s="282"/>
      <c r="O64" s="282"/>
      <c r="P64" s="282"/>
      <c r="Q64" s="350"/>
      <c r="R64" s="343"/>
      <c r="S64" s="346">
        <f>ROUND((SUM(I64:Q64,-(MAX(I64:Q64)),-(MIN(I64:Q64)))/(JUDGES_COUNT-2))*__fr_d__*10,4)</f>
        <v>19.9</v>
      </c>
      <c r="V64" s="345"/>
      <c r="W64" s="324">
        <f>W55</f>
        <v>67.5333</v>
      </c>
      <c r="X64" s="322">
        <f>X55</f>
        <v>1</v>
      </c>
      <c r="Y64" s="159"/>
      <c r="Z64" s="123">
        <f>Z55</f>
        <v>20.7</v>
      </c>
      <c r="AC64" s="195"/>
      <c r="AF64" s="121"/>
      <c r="AG64" s="117"/>
      <c r="AH64" s="126"/>
      <c r="AI64" s="126"/>
      <c r="AJ64" s="126"/>
      <c r="AK64" s="126"/>
      <c r="AL64" s="126"/>
      <c r="AM64" s="126"/>
      <c r="AN64" s="126"/>
      <c r="AO64" s="126"/>
      <c r="AP64" s="126"/>
    </row>
    <row r="65" spans="1:42" s="123" customFormat="1" ht="17.25" customHeight="1">
      <c r="A65" s="326"/>
      <c r="B65" s="122"/>
      <c r="C65" s="335"/>
      <c r="E65" s="306"/>
      <c r="G65" s="316"/>
      <c r="H65" s="319"/>
      <c r="J65" s="313"/>
      <c r="N65" s="121"/>
      <c r="Q65" s="311"/>
      <c r="V65" s="345"/>
      <c r="W65" s="324">
        <f>W55</f>
        <v>67.5333</v>
      </c>
      <c r="X65" s="322">
        <f>X55</f>
        <v>1</v>
      </c>
      <c r="Y65" s="159"/>
      <c r="Z65" s="123">
        <f>Z55</f>
        <v>20.7</v>
      </c>
      <c r="AC65" s="195"/>
      <c r="AF65" s="121"/>
      <c r="AG65" s="117"/>
      <c r="AH65" s="126"/>
      <c r="AI65" s="126"/>
      <c r="AJ65" s="126"/>
      <c r="AK65" s="126"/>
      <c r="AL65" s="126"/>
      <c r="AM65" s="126"/>
      <c r="AN65" s="126"/>
      <c r="AO65" s="126"/>
      <c r="AP65" s="126"/>
    </row>
    <row r="66" spans="1:42" s="123" customFormat="1" ht="17.25" customHeight="1">
      <c r="A66" s="326"/>
      <c r="B66" s="122">
        <v>2</v>
      </c>
      <c r="C66" s="114" t="s">
        <v>182</v>
      </c>
      <c r="E66" s="306"/>
      <c r="G66" s="316"/>
      <c r="H66" s="319"/>
      <c r="J66" s="313"/>
      <c r="N66" s="121"/>
      <c r="Q66" s="311"/>
      <c r="T66" s="205"/>
      <c r="U66" s="256">
        <f>SUM(S73:S75,T66)</f>
        <v>66.2333</v>
      </c>
      <c r="V66" s="257">
        <f>ROUND(U66*FREE_PART,4)</f>
        <v>66.2333</v>
      </c>
      <c r="W66" s="352">
        <f>U66</f>
        <v>66.2333</v>
      </c>
      <c r="X66" s="322">
        <f>[1]!sn_val(B66)</f>
        <v>2</v>
      </c>
      <c r="Y66" s="159">
        <v>2</v>
      </c>
      <c r="Z66" s="123">
        <f>S73</f>
        <v>19.3</v>
      </c>
      <c r="AC66" s="195"/>
      <c r="AF66" s="121"/>
      <c r="AG66" s="117"/>
      <c r="AH66" s="126"/>
      <c r="AI66" s="126"/>
      <c r="AJ66" s="126"/>
      <c r="AK66" s="126"/>
      <c r="AL66" s="126"/>
      <c r="AM66" s="126"/>
      <c r="AN66" s="126"/>
      <c r="AO66" s="126"/>
      <c r="AP66" s="126"/>
    </row>
    <row r="67" spans="1:42" s="123" customFormat="1" ht="17.25" customHeight="1">
      <c r="A67" s="326"/>
      <c r="B67" s="122"/>
      <c r="C67" s="308" t="s">
        <v>142</v>
      </c>
      <c r="E67" s="306"/>
      <c r="G67" s="316" t="s">
        <v>180</v>
      </c>
      <c r="H67" s="319"/>
      <c r="I67" s="308" t="s">
        <v>138</v>
      </c>
      <c r="J67" s="314"/>
      <c r="K67" s="309"/>
      <c r="M67" s="308"/>
      <c r="N67" s="315"/>
      <c r="O67" s="316" t="s">
        <v>178</v>
      </c>
      <c r="P67" s="319"/>
      <c r="Q67" s="308"/>
      <c r="V67" s="345"/>
      <c r="W67" s="324">
        <f>W66</f>
        <v>66.2333</v>
      </c>
      <c r="X67" s="322">
        <f>X66</f>
        <v>2</v>
      </c>
      <c r="Y67" s="159"/>
      <c r="Z67" s="123">
        <f>Z66</f>
        <v>19.3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6"/>
      <c r="B68" s="122"/>
      <c r="C68" s="306" t="s">
        <v>134</v>
      </c>
      <c r="E68" s="306"/>
      <c r="G68" s="316" t="s">
        <v>179</v>
      </c>
      <c r="H68" s="319"/>
      <c r="I68" s="308" t="s">
        <v>143</v>
      </c>
      <c r="J68" s="313"/>
      <c r="K68" s="306"/>
      <c r="L68" s="306"/>
      <c r="M68" s="306"/>
      <c r="N68" s="316"/>
      <c r="O68" s="316" t="s">
        <v>180</v>
      </c>
      <c r="P68" s="319"/>
      <c r="Q68" s="308"/>
      <c r="V68" s="345"/>
      <c r="W68" s="324">
        <f>W66</f>
        <v>66.2333</v>
      </c>
      <c r="X68" s="322">
        <f>X66</f>
        <v>2</v>
      </c>
      <c r="Y68" s="159"/>
      <c r="Z68" s="123">
        <f>Z66</f>
        <v>19.3</v>
      </c>
      <c r="AC68" s="195"/>
      <c r="AF68" s="121"/>
      <c r="AG68" s="117"/>
      <c r="AH68" s="126"/>
      <c r="AI68" s="126"/>
      <c r="AJ68" s="126"/>
      <c r="AK68" s="126"/>
      <c r="AL68" s="126"/>
      <c r="AM68" s="126"/>
      <c r="AN68" s="126"/>
      <c r="AO68" s="126"/>
      <c r="AP68" s="126"/>
    </row>
    <row r="69" spans="1:42" s="123" customFormat="1" ht="17.25" customHeight="1">
      <c r="A69" s="326"/>
      <c r="B69" s="122"/>
      <c r="C69" s="308" t="s">
        <v>136</v>
      </c>
      <c r="E69" s="306"/>
      <c r="G69" s="316" t="s">
        <v>178</v>
      </c>
      <c r="H69" s="319"/>
      <c r="I69" s="308" t="s">
        <v>139</v>
      </c>
      <c r="J69" s="313"/>
      <c r="K69" s="306"/>
      <c r="L69" s="306"/>
      <c r="M69" s="306"/>
      <c r="N69" s="316"/>
      <c r="O69" s="316" t="s">
        <v>177</v>
      </c>
      <c r="P69" s="319"/>
      <c r="Q69" s="310" t="s">
        <v>2</v>
      </c>
      <c r="V69" s="345"/>
      <c r="W69" s="324">
        <f>W66</f>
        <v>66.2333</v>
      </c>
      <c r="X69" s="322">
        <f>X66</f>
        <v>2</v>
      </c>
      <c r="Y69" s="159"/>
      <c r="Z69" s="123">
        <f>Z66</f>
        <v>19.3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6"/>
      <c r="B70" s="122"/>
      <c r="C70" s="308" t="s">
        <v>140</v>
      </c>
      <c r="E70" s="306"/>
      <c r="G70" s="316" t="s">
        <v>180</v>
      </c>
      <c r="H70" s="319"/>
      <c r="I70" s="335" t="s">
        <v>141</v>
      </c>
      <c r="J70" s="314"/>
      <c r="K70" s="306"/>
      <c r="M70" s="306"/>
      <c r="N70" s="315"/>
      <c r="O70" s="316" t="s">
        <v>180</v>
      </c>
      <c r="P70" s="319"/>
      <c r="Q70" s="310" t="s">
        <v>2</v>
      </c>
      <c r="V70" s="345"/>
      <c r="W70" s="324">
        <f>W66</f>
        <v>66.2333</v>
      </c>
      <c r="X70" s="322">
        <f>X66</f>
        <v>2</v>
      </c>
      <c r="Y70" s="159"/>
      <c r="Z70" s="123">
        <f>Z66</f>
        <v>19.3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6"/>
      <c r="B71" s="122"/>
      <c r="C71" s="310" t="s">
        <v>135</v>
      </c>
      <c r="E71" s="306"/>
      <c r="G71" s="316" t="s">
        <v>179</v>
      </c>
      <c r="H71" s="319"/>
      <c r="I71" s="310"/>
      <c r="J71" s="314"/>
      <c r="K71" s="306"/>
      <c r="M71" s="306"/>
      <c r="N71" s="315"/>
      <c r="O71" s="307"/>
      <c r="P71" s="319"/>
      <c r="Q71" s="310"/>
      <c r="V71" s="345"/>
      <c r="W71" s="324">
        <f>W66</f>
        <v>66.2333</v>
      </c>
      <c r="X71" s="322">
        <f>X66</f>
        <v>2</v>
      </c>
      <c r="Y71" s="159"/>
      <c r="Z71" s="123">
        <f>Z66</f>
        <v>19.3</v>
      </c>
      <c r="AC71" s="195"/>
      <c r="AF71" s="121"/>
      <c r="AH71" s="117"/>
      <c r="AI71" s="117"/>
      <c r="AJ71" s="117"/>
      <c r="AK71" s="117"/>
      <c r="AL71" s="117"/>
      <c r="AM71" s="117"/>
      <c r="AN71" s="117"/>
      <c r="AO71" s="117"/>
      <c r="AP71" s="117"/>
    </row>
    <row r="72" spans="1:42" s="123" customFormat="1" ht="17.25" customHeight="1">
      <c r="A72" s="326"/>
      <c r="B72" s="122"/>
      <c r="C72" s="308" t="s">
        <v>137</v>
      </c>
      <c r="E72" s="306"/>
      <c r="G72" s="316" t="s">
        <v>178</v>
      </c>
      <c r="H72" s="319"/>
      <c r="I72" s="308"/>
      <c r="J72" s="314"/>
      <c r="K72" s="306"/>
      <c r="M72" s="306"/>
      <c r="N72" s="315"/>
      <c r="O72" s="307"/>
      <c r="P72" s="319"/>
      <c r="V72" s="345"/>
      <c r="W72" s="324">
        <f>W66</f>
        <v>66.2333</v>
      </c>
      <c r="X72" s="322">
        <f>X66</f>
        <v>2</v>
      </c>
      <c r="Y72" s="159"/>
      <c r="Z72" s="123">
        <f>Z66</f>
        <v>19.3</v>
      </c>
      <c r="AC72" s="195"/>
      <c r="AF72" s="121"/>
      <c r="AH72" s="117"/>
      <c r="AI72" s="117"/>
      <c r="AJ72" s="117"/>
      <c r="AK72" s="117"/>
      <c r="AL72" s="117"/>
      <c r="AM72" s="117"/>
      <c r="AN72" s="117"/>
      <c r="AO72" s="117"/>
      <c r="AP72" s="117"/>
    </row>
    <row r="73" spans="1:42" s="123" customFormat="1" ht="17.25" customHeight="1">
      <c r="A73" s="326"/>
      <c r="B73" s="122"/>
      <c r="C73" s="308"/>
      <c r="E73" s="306"/>
      <c r="G73" s="316"/>
      <c r="H73" s="348" t="s">
        <v>66</v>
      </c>
      <c r="I73" s="340">
        <v>6.4</v>
      </c>
      <c r="J73" s="282">
        <v>6.2</v>
      </c>
      <c r="K73" s="340">
        <v>6.4</v>
      </c>
      <c r="L73" s="282">
        <v>6.6</v>
      </c>
      <c r="M73" s="340">
        <v>6.5</v>
      </c>
      <c r="N73" s="340"/>
      <c r="O73" s="340"/>
      <c r="P73" s="342"/>
      <c r="Q73" s="282"/>
      <c r="R73" s="343"/>
      <c r="S73" s="346">
        <f>ROUND((SUM(I73:Q73,-(MAX(I73:Q73)),-(MIN(I73:Q73)))/(JUDGES_COUNT-2))*__fr_e__*10,4)</f>
        <v>19.3</v>
      </c>
      <c r="V73" s="345"/>
      <c r="W73" s="324">
        <f>W66</f>
        <v>66.2333</v>
      </c>
      <c r="X73" s="322">
        <f>X66</f>
        <v>2</v>
      </c>
      <c r="Y73" s="159"/>
      <c r="Z73" s="123">
        <f>Z66</f>
        <v>19.3</v>
      </c>
      <c r="AC73" s="195"/>
      <c r="AF73" s="121"/>
      <c r="AH73" s="117"/>
      <c r="AI73" s="117"/>
      <c r="AJ73" s="117"/>
      <c r="AK73" s="117"/>
      <c r="AL73" s="117"/>
      <c r="AM73" s="117"/>
      <c r="AN73" s="117"/>
      <c r="AO73" s="117"/>
      <c r="AP73" s="117"/>
    </row>
    <row r="74" spans="1:42" s="123" customFormat="1" ht="17.25" customHeight="1">
      <c r="A74" s="326"/>
      <c r="B74" s="122"/>
      <c r="C74" s="308"/>
      <c r="E74" s="306"/>
      <c r="G74" s="316"/>
      <c r="H74" s="348" t="s">
        <v>12</v>
      </c>
      <c r="I74" s="340">
        <v>6.1</v>
      </c>
      <c r="J74" s="282">
        <v>7.5</v>
      </c>
      <c r="K74" s="340">
        <v>6.8</v>
      </c>
      <c r="L74" s="282">
        <v>6.6</v>
      </c>
      <c r="M74" s="340">
        <v>6.8</v>
      </c>
      <c r="N74" s="340"/>
      <c r="O74" s="340"/>
      <c r="P74" s="342"/>
      <c r="Q74" s="282"/>
      <c r="R74" s="343"/>
      <c r="S74" s="346">
        <f>ROUND((SUM(I74:Q74,-(MAX(I74:Q74)),-(MIN(I74:Q74)))/(JUDGES_COUNT-2))*__fr_ai__*10,4)</f>
        <v>26.9333</v>
      </c>
      <c r="V74" s="345"/>
      <c r="W74" s="324">
        <f>W66</f>
        <v>66.2333</v>
      </c>
      <c r="X74" s="322">
        <f>X66</f>
        <v>2</v>
      </c>
      <c r="Y74" s="159"/>
      <c r="Z74" s="123">
        <f>Z66</f>
        <v>19.3</v>
      </c>
      <c r="AC74" s="195"/>
      <c r="AF74" s="121"/>
      <c r="AH74" s="117"/>
      <c r="AI74" s="117"/>
      <c r="AJ74" s="117"/>
      <c r="AK74" s="117"/>
      <c r="AL74" s="117"/>
      <c r="AM74" s="117"/>
      <c r="AN74" s="117"/>
      <c r="AO74" s="117"/>
      <c r="AP74" s="117"/>
    </row>
    <row r="75" spans="1:42" s="123" customFormat="1" ht="17.25" customHeight="1">
      <c r="A75" s="326"/>
      <c r="B75" s="122"/>
      <c r="C75" s="308"/>
      <c r="E75" s="306"/>
      <c r="G75" s="316"/>
      <c r="H75" s="348" t="s">
        <v>64</v>
      </c>
      <c r="I75" s="340">
        <v>6.8</v>
      </c>
      <c r="J75" s="282">
        <v>6.1</v>
      </c>
      <c r="K75" s="340">
        <v>6.7</v>
      </c>
      <c r="L75" s="282">
        <v>6.5</v>
      </c>
      <c r="M75" s="340">
        <v>7.2</v>
      </c>
      <c r="N75" s="340"/>
      <c r="O75" s="340"/>
      <c r="P75" s="342"/>
      <c r="Q75" s="282"/>
      <c r="R75" s="343"/>
      <c r="S75" s="346">
        <f>ROUND((SUM(I75:Q75,-(MAX(I75:Q75)),-(MIN(I75:Q75)))/(JUDGES_COUNT-2))*__fr_d__*10,4)</f>
        <v>20</v>
      </c>
      <c r="V75" s="345"/>
      <c r="W75" s="324">
        <f>W66</f>
        <v>66.2333</v>
      </c>
      <c r="X75" s="322">
        <f>X66</f>
        <v>2</v>
      </c>
      <c r="Y75" s="159"/>
      <c r="Z75" s="123">
        <f>Z66</f>
        <v>19.3</v>
      </c>
      <c r="AC75" s="195"/>
      <c r="AF75" s="121"/>
      <c r="AH75" s="117"/>
      <c r="AI75" s="117"/>
      <c r="AJ75" s="117"/>
      <c r="AK75" s="117"/>
      <c r="AL75" s="117"/>
      <c r="AM75" s="117"/>
      <c r="AN75" s="117"/>
      <c r="AO75" s="117"/>
      <c r="AP75" s="117"/>
    </row>
    <row r="76" spans="1:42" s="123" customFormat="1" ht="17.25" customHeight="1">
      <c r="A76" s="326"/>
      <c r="B76" s="122"/>
      <c r="C76" s="308"/>
      <c r="E76" s="306"/>
      <c r="G76" s="316"/>
      <c r="H76" s="319"/>
      <c r="I76" s="308"/>
      <c r="J76" s="314"/>
      <c r="K76" s="306"/>
      <c r="M76" s="306"/>
      <c r="N76" s="315"/>
      <c r="O76" s="307"/>
      <c r="P76" s="319"/>
      <c r="V76" s="345"/>
      <c r="W76" s="324">
        <f>W66</f>
        <v>66.2333</v>
      </c>
      <c r="X76" s="322">
        <f>X66</f>
        <v>2</v>
      </c>
      <c r="Y76" s="159"/>
      <c r="Z76" s="123">
        <f>Z66</f>
        <v>19.3</v>
      </c>
      <c r="AC76" s="195"/>
      <c r="AF76" s="121"/>
      <c r="AH76" s="117"/>
      <c r="AI76" s="117"/>
      <c r="AJ76" s="117"/>
      <c r="AK76" s="117"/>
      <c r="AL76" s="117"/>
      <c r="AM76" s="117"/>
      <c r="AN76" s="117"/>
      <c r="AO76" s="117"/>
      <c r="AP76" s="117"/>
    </row>
    <row r="77" spans="1:42" s="123" customFormat="1" ht="17.25" customHeight="1">
      <c r="A77" s="326"/>
      <c r="B77" s="122">
        <v>3</v>
      </c>
      <c r="C77" s="114" t="s">
        <v>185</v>
      </c>
      <c r="E77" s="306"/>
      <c r="G77" s="316"/>
      <c r="H77" s="319"/>
      <c r="I77" s="308"/>
      <c r="J77" s="314"/>
      <c r="K77" s="306"/>
      <c r="M77" s="306"/>
      <c r="N77" s="315"/>
      <c r="P77" s="306"/>
      <c r="Q77" s="309"/>
      <c r="T77" s="205"/>
      <c r="U77" s="256">
        <f>SUM(S84:S86,T77)</f>
        <v>62.0333</v>
      </c>
      <c r="V77" s="257">
        <f>ROUND(U77*FREE_PART,4)</f>
        <v>62.0333</v>
      </c>
      <c r="W77" s="352">
        <f>U77</f>
        <v>62.0333</v>
      </c>
      <c r="X77" s="322">
        <f>[1]!sn_val(B77)</f>
        <v>3</v>
      </c>
      <c r="Y77" s="159">
        <v>6</v>
      </c>
      <c r="Z77" s="123">
        <f>S84</f>
        <v>18.4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6"/>
      <c r="B78" s="122"/>
      <c r="C78" s="308" t="s">
        <v>173</v>
      </c>
      <c r="E78" s="306"/>
      <c r="G78" s="316" t="s">
        <v>178</v>
      </c>
      <c r="H78" s="319"/>
      <c r="I78" s="308" t="s">
        <v>168</v>
      </c>
      <c r="J78" s="314"/>
      <c r="K78" s="306"/>
      <c r="M78" s="306"/>
      <c r="N78" s="315"/>
      <c r="O78" s="316" t="s">
        <v>179</v>
      </c>
      <c r="P78" s="319"/>
      <c r="Q78" s="308"/>
      <c r="V78" s="345"/>
      <c r="W78" s="324">
        <f>W77</f>
        <v>62.0333</v>
      </c>
      <c r="X78" s="322">
        <f>X77</f>
        <v>3</v>
      </c>
      <c r="Y78" s="159"/>
      <c r="Z78" s="123">
        <f>Z77</f>
        <v>18.4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6"/>
      <c r="B79" s="122"/>
      <c r="C79" s="308" t="s">
        <v>176</v>
      </c>
      <c r="E79" s="306"/>
      <c r="G79" s="316" t="s">
        <v>178</v>
      </c>
      <c r="H79" s="319"/>
      <c r="I79" s="308" t="s">
        <v>171</v>
      </c>
      <c r="J79" s="313"/>
      <c r="K79" s="306"/>
      <c r="L79" s="306"/>
      <c r="M79" s="306"/>
      <c r="N79" s="316"/>
      <c r="O79" s="316" t="s">
        <v>179</v>
      </c>
      <c r="P79" s="319"/>
      <c r="Q79" s="308"/>
      <c r="V79" s="345"/>
      <c r="W79" s="324">
        <f>W77</f>
        <v>62.0333</v>
      </c>
      <c r="X79" s="322">
        <f>X77</f>
        <v>3</v>
      </c>
      <c r="Y79" s="159"/>
      <c r="Z79" s="123">
        <f>Z77</f>
        <v>18.4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6"/>
      <c r="B80" s="122"/>
      <c r="C80" s="306" t="s">
        <v>169</v>
      </c>
      <c r="E80" s="306"/>
      <c r="G80" s="316" t="s">
        <v>179</v>
      </c>
      <c r="H80" s="319"/>
      <c r="I80" s="308" t="s">
        <v>175</v>
      </c>
      <c r="J80" s="314"/>
      <c r="K80" s="306"/>
      <c r="M80" s="306"/>
      <c r="N80" s="315"/>
      <c r="O80" s="316" t="s">
        <v>178</v>
      </c>
      <c r="P80" s="319"/>
      <c r="Q80" s="123" t="s">
        <v>2</v>
      </c>
      <c r="V80" s="345"/>
      <c r="W80" s="324">
        <f>W77</f>
        <v>62.0333</v>
      </c>
      <c r="X80" s="322">
        <f>X77</f>
        <v>3</v>
      </c>
      <c r="Y80" s="159"/>
      <c r="Z80" s="123">
        <f>Z77</f>
        <v>18.4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6"/>
      <c r="B81" s="122"/>
      <c r="C81" s="308" t="s">
        <v>172</v>
      </c>
      <c r="E81" s="306"/>
      <c r="G81" s="316" t="s">
        <v>178</v>
      </c>
      <c r="H81" s="319"/>
      <c r="I81" s="308"/>
      <c r="J81" s="314"/>
      <c r="K81" s="306"/>
      <c r="M81" s="306"/>
      <c r="N81" s="315"/>
      <c r="P81" s="306"/>
      <c r="Q81" s="309"/>
      <c r="V81" s="345"/>
      <c r="W81" s="324">
        <f>W77</f>
        <v>62.0333</v>
      </c>
      <c r="X81" s="322">
        <f>X77</f>
        <v>3</v>
      </c>
      <c r="Y81" s="159"/>
      <c r="Z81" s="123">
        <f>Z77</f>
        <v>18.4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6"/>
      <c r="B82" s="122"/>
      <c r="C82" s="308" t="s">
        <v>170</v>
      </c>
      <c r="E82" s="306"/>
      <c r="G82" s="316" t="s">
        <v>179</v>
      </c>
      <c r="H82" s="319"/>
      <c r="I82" s="308"/>
      <c r="J82" s="314"/>
      <c r="K82" s="306"/>
      <c r="M82" s="306"/>
      <c r="N82" s="315"/>
      <c r="P82" s="306"/>
      <c r="Q82" s="309"/>
      <c r="V82" s="345"/>
      <c r="W82" s="324">
        <f>W77</f>
        <v>62.0333</v>
      </c>
      <c r="X82" s="322">
        <f>X77</f>
        <v>3</v>
      </c>
      <c r="Y82" s="159"/>
      <c r="Z82" s="123">
        <f>Z77</f>
        <v>18.4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6"/>
      <c r="B83" s="122"/>
      <c r="C83" s="310" t="s">
        <v>174</v>
      </c>
      <c r="E83" s="306"/>
      <c r="G83" s="316" t="s">
        <v>178</v>
      </c>
      <c r="H83" s="319"/>
      <c r="I83" s="308"/>
      <c r="J83" s="314"/>
      <c r="K83" s="306"/>
      <c r="M83" s="306"/>
      <c r="N83" s="315"/>
      <c r="P83" s="306"/>
      <c r="Q83" s="309"/>
      <c r="V83" s="345"/>
      <c r="W83" s="324">
        <f>W77</f>
        <v>62.0333</v>
      </c>
      <c r="X83" s="322">
        <f>X77</f>
        <v>3</v>
      </c>
      <c r="Y83" s="159"/>
      <c r="Z83" s="123">
        <f>Z77</f>
        <v>18.4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6"/>
      <c r="B84" s="122"/>
      <c r="C84" s="310"/>
      <c r="E84" s="306"/>
      <c r="G84" s="316"/>
      <c r="H84" s="348" t="s">
        <v>66</v>
      </c>
      <c r="I84" s="340">
        <v>5.9</v>
      </c>
      <c r="J84" s="340">
        <v>6.1</v>
      </c>
      <c r="K84" s="340">
        <v>6.3</v>
      </c>
      <c r="L84" s="340">
        <v>6.3</v>
      </c>
      <c r="M84" s="340">
        <v>6</v>
      </c>
      <c r="N84" s="340"/>
      <c r="O84" s="282"/>
      <c r="P84" s="340"/>
      <c r="Q84" s="349"/>
      <c r="R84" s="343"/>
      <c r="S84" s="346">
        <f>ROUND((SUM(I84:Q84,-(MAX(I84:Q84)),-(MIN(I84:Q84)))/(JUDGES_COUNT-2))*__fr_e__*10,4)</f>
        <v>18.4</v>
      </c>
      <c r="V84" s="345"/>
      <c r="W84" s="324">
        <f>W77</f>
        <v>62.0333</v>
      </c>
      <c r="X84" s="322">
        <f>X77</f>
        <v>3</v>
      </c>
      <c r="Y84" s="159"/>
      <c r="Z84" s="123">
        <f>Z77</f>
        <v>18.4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6"/>
      <c r="B85" s="122"/>
      <c r="C85" s="310"/>
      <c r="E85" s="306"/>
      <c r="G85" s="316"/>
      <c r="H85" s="348" t="s">
        <v>12</v>
      </c>
      <c r="I85" s="340">
        <v>6.6</v>
      </c>
      <c r="J85" s="340">
        <v>6.2</v>
      </c>
      <c r="K85" s="340">
        <v>5.6</v>
      </c>
      <c r="L85" s="340">
        <v>6.2</v>
      </c>
      <c r="M85" s="340">
        <v>6.6</v>
      </c>
      <c r="N85" s="340"/>
      <c r="O85" s="282"/>
      <c r="P85" s="340"/>
      <c r="Q85" s="349"/>
      <c r="R85" s="343"/>
      <c r="S85" s="346">
        <f>ROUND((SUM(I85:Q85,-(MAX(I85:Q85)),-(MIN(I85:Q85)))/(JUDGES_COUNT-2))*__fr_ai__*10,4)</f>
        <v>25.3333</v>
      </c>
      <c r="V85" s="345"/>
      <c r="W85" s="324">
        <f>W77</f>
        <v>62.0333</v>
      </c>
      <c r="X85" s="322">
        <f>X77</f>
        <v>3</v>
      </c>
      <c r="Y85" s="159"/>
      <c r="Z85" s="123">
        <f>Z77</f>
        <v>18.4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6"/>
      <c r="B86" s="122"/>
      <c r="C86" s="310"/>
      <c r="E86" s="306"/>
      <c r="G86" s="316"/>
      <c r="H86" s="348" t="s">
        <v>64</v>
      </c>
      <c r="I86" s="340">
        <v>6.5</v>
      </c>
      <c r="J86" s="340">
        <v>5.8</v>
      </c>
      <c r="K86" s="340">
        <v>6.2</v>
      </c>
      <c r="L86" s="340">
        <v>6</v>
      </c>
      <c r="M86" s="340">
        <v>6.1</v>
      </c>
      <c r="N86" s="340"/>
      <c r="O86" s="282"/>
      <c r="P86" s="340"/>
      <c r="Q86" s="349"/>
      <c r="R86" s="343"/>
      <c r="S86" s="346">
        <f>ROUND((SUM(I86:Q86,-(MAX(I86:Q86)),-(MIN(I86:Q86)))/(JUDGES_COUNT-2))*__fr_d__*10,4)</f>
        <v>18.3</v>
      </c>
      <c r="V86" s="345"/>
      <c r="W86" s="324">
        <f>W77</f>
        <v>62.0333</v>
      </c>
      <c r="X86" s="322">
        <f>X77</f>
        <v>3</v>
      </c>
      <c r="Y86" s="159"/>
      <c r="Z86" s="123">
        <f>Z77</f>
        <v>18.4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6"/>
      <c r="B87" s="122"/>
      <c r="C87" s="310"/>
      <c r="E87" s="306"/>
      <c r="G87" s="316"/>
      <c r="H87" s="319"/>
      <c r="I87" s="308"/>
      <c r="J87" s="314"/>
      <c r="K87" s="306"/>
      <c r="M87" s="306"/>
      <c r="N87" s="315"/>
      <c r="P87" s="306"/>
      <c r="Q87" s="309"/>
      <c r="V87" s="345"/>
      <c r="W87" s="324">
        <f>W77</f>
        <v>62.0333</v>
      </c>
      <c r="X87" s="322">
        <f>X77</f>
        <v>3</v>
      </c>
      <c r="Y87" s="159"/>
      <c r="Z87" s="123">
        <f>Z77</f>
        <v>18.4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6"/>
      <c r="B88" s="122">
        <v>4</v>
      </c>
      <c r="C88" s="114" t="s">
        <v>183</v>
      </c>
      <c r="D88" s="113"/>
      <c r="E88" s="113"/>
      <c r="F88" s="113"/>
      <c r="G88" s="235"/>
      <c r="H88" s="318"/>
      <c r="I88" s="308"/>
      <c r="J88" s="312"/>
      <c r="K88" s="115"/>
      <c r="L88" s="116"/>
      <c r="M88" s="117"/>
      <c r="N88" s="118"/>
      <c r="O88" s="307"/>
      <c r="P88" s="319"/>
      <c r="T88" s="205">
        <v>-1</v>
      </c>
      <c r="U88" s="256">
        <f>SUM(S95:S97,T88)</f>
        <v>71.69999999999999</v>
      </c>
      <c r="V88" s="257">
        <f>ROUND(U88*FREE_PART,4)</f>
        <v>71.7</v>
      </c>
      <c r="W88" s="352">
        <f>U88</f>
        <v>71.69999999999999</v>
      </c>
      <c r="X88" s="322">
        <f>[1]!sn_val(B88)</f>
        <v>4</v>
      </c>
      <c r="Y88" s="159">
        <v>4</v>
      </c>
      <c r="Z88" s="123">
        <f>S95</f>
        <v>21.7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6"/>
      <c r="B89" s="122"/>
      <c r="C89" s="306" t="s">
        <v>144</v>
      </c>
      <c r="E89" s="306"/>
      <c r="G89" s="316" t="s">
        <v>180</v>
      </c>
      <c r="H89" s="319"/>
      <c r="I89" s="310" t="s">
        <v>155</v>
      </c>
      <c r="J89" s="313"/>
      <c r="K89" s="306"/>
      <c r="L89" s="306"/>
      <c r="M89" s="306"/>
      <c r="N89" s="316"/>
      <c r="O89" s="235" t="s">
        <v>178</v>
      </c>
      <c r="P89" s="318"/>
      <c r="Q89" s="308"/>
      <c r="V89" s="345"/>
      <c r="W89" s="324">
        <f>W88</f>
        <v>71.69999999999999</v>
      </c>
      <c r="X89" s="322">
        <f>X88</f>
        <v>4</v>
      </c>
      <c r="Y89" s="159"/>
      <c r="Z89" s="123">
        <f>Z88</f>
        <v>21.7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6"/>
      <c r="B90" s="122"/>
      <c r="C90" s="308" t="s">
        <v>145</v>
      </c>
      <c r="E90" s="306"/>
      <c r="G90" s="316" t="s">
        <v>180</v>
      </c>
      <c r="H90" s="319"/>
      <c r="I90" s="335" t="s">
        <v>157</v>
      </c>
      <c r="J90" s="313"/>
      <c r="K90" s="311"/>
      <c r="L90" s="308"/>
      <c r="M90" s="308"/>
      <c r="N90" s="317"/>
      <c r="O90" s="235" t="s">
        <v>178</v>
      </c>
      <c r="P90" s="318"/>
      <c r="Q90" s="308"/>
      <c r="V90" s="345"/>
      <c r="W90" s="324">
        <f>W88</f>
        <v>71.69999999999999</v>
      </c>
      <c r="X90" s="322">
        <f>X88</f>
        <v>4</v>
      </c>
      <c r="Y90" s="159"/>
      <c r="Z90" s="123">
        <f>Z88</f>
        <v>21.7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6"/>
      <c r="B91" s="122"/>
      <c r="C91" s="308" t="s">
        <v>148</v>
      </c>
      <c r="E91" s="306"/>
      <c r="G91" s="316" t="s">
        <v>178</v>
      </c>
      <c r="H91" s="319"/>
      <c r="I91" s="308" t="s">
        <v>151</v>
      </c>
      <c r="J91" s="314"/>
      <c r="K91" s="306"/>
      <c r="M91" s="306"/>
      <c r="N91" s="315"/>
      <c r="O91" s="316" t="s">
        <v>178</v>
      </c>
      <c r="P91" s="319"/>
      <c r="Q91" s="308" t="s">
        <v>2</v>
      </c>
      <c r="V91" s="345"/>
      <c r="W91" s="324">
        <f>W88</f>
        <v>71.69999999999999</v>
      </c>
      <c r="X91" s="322">
        <f>X88</f>
        <v>4</v>
      </c>
      <c r="Y91" s="159"/>
      <c r="Z91" s="123">
        <f>Z88</f>
        <v>21.7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6"/>
      <c r="B92" s="122"/>
      <c r="C92" s="310" t="s">
        <v>149</v>
      </c>
      <c r="E92" s="306"/>
      <c r="G92" s="316" t="s">
        <v>180</v>
      </c>
      <c r="H92" s="319"/>
      <c r="I92" s="308" t="s">
        <v>156</v>
      </c>
      <c r="J92" s="314"/>
      <c r="K92" s="306"/>
      <c r="M92" s="306"/>
      <c r="N92" s="315"/>
      <c r="O92" s="316" t="s">
        <v>178</v>
      </c>
      <c r="P92" s="319"/>
      <c r="Q92" s="308" t="s">
        <v>2</v>
      </c>
      <c r="V92" s="345"/>
      <c r="W92" s="324">
        <f>W88</f>
        <v>71.69999999999999</v>
      </c>
      <c r="X92" s="322">
        <f>X88</f>
        <v>4</v>
      </c>
      <c r="Y92" s="159"/>
      <c r="Z92" s="123">
        <f>Z88</f>
        <v>21.7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6"/>
      <c r="B93" s="122"/>
      <c r="C93" s="308" t="s">
        <v>150</v>
      </c>
      <c r="E93" s="306"/>
      <c r="G93" s="316" t="s">
        <v>178</v>
      </c>
      <c r="H93" s="319"/>
      <c r="I93" s="310"/>
      <c r="J93" s="314"/>
      <c r="K93" s="306"/>
      <c r="M93" s="306"/>
      <c r="N93" s="315"/>
      <c r="O93" s="307"/>
      <c r="P93" s="319"/>
      <c r="Q93" s="308"/>
      <c r="V93" s="345"/>
      <c r="W93" s="324">
        <f>W88</f>
        <v>71.69999999999999</v>
      </c>
      <c r="X93" s="322">
        <f>X88</f>
        <v>4</v>
      </c>
      <c r="Y93" s="159"/>
      <c r="Z93" s="123">
        <f>Z88</f>
        <v>21.7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6"/>
      <c r="B94" s="122"/>
      <c r="C94" s="308" t="s">
        <v>152</v>
      </c>
      <c r="E94" s="306"/>
      <c r="G94" s="316" t="s">
        <v>180</v>
      </c>
      <c r="H94" s="319"/>
      <c r="I94" s="308"/>
      <c r="J94" s="313"/>
      <c r="N94" s="121"/>
      <c r="O94" s="307"/>
      <c r="P94" s="319"/>
      <c r="V94" s="345"/>
      <c r="W94" s="324">
        <f>W88</f>
        <v>71.69999999999999</v>
      </c>
      <c r="X94" s="322">
        <f>X88</f>
        <v>4</v>
      </c>
      <c r="Y94" s="159"/>
      <c r="Z94" s="123">
        <f>Z88</f>
        <v>21.7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6"/>
      <c r="B95" s="122"/>
      <c r="C95" s="308"/>
      <c r="E95" s="306"/>
      <c r="G95" s="316"/>
      <c r="H95" s="348" t="s">
        <v>66</v>
      </c>
      <c r="I95" s="340">
        <v>7.2</v>
      </c>
      <c r="J95" s="340">
        <v>7.3</v>
      </c>
      <c r="K95" s="340">
        <v>7.1</v>
      </c>
      <c r="L95" s="340">
        <v>7.5</v>
      </c>
      <c r="M95" s="340">
        <v>7.2</v>
      </c>
      <c r="N95" s="282"/>
      <c r="O95" s="340"/>
      <c r="P95" s="342"/>
      <c r="Q95" s="282"/>
      <c r="R95" s="343"/>
      <c r="S95" s="346">
        <f>ROUND((SUM(I95:Q95,-(MAX(I95:Q95)),-(MIN(I95:Q95)))/(JUDGES_COUNT-2))*__fr_e__*10,4)</f>
        <v>21.7</v>
      </c>
      <c r="V95" s="345"/>
      <c r="W95" s="324">
        <f>W88</f>
        <v>71.69999999999999</v>
      </c>
      <c r="X95" s="322">
        <f>X88</f>
        <v>4</v>
      </c>
      <c r="Y95" s="159"/>
      <c r="Z95" s="123">
        <f>Z88</f>
        <v>21.7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6"/>
      <c r="B96" s="122"/>
      <c r="C96" s="308"/>
      <c r="E96" s="306"/>
      <c r="G96" s="316"/>
      <c r="H96" s="348" t="s">
        <v>12</v>
      </c>
      <c r="I96" s="340">
        <v>7.5</v>
      </c>
      <c r="J96" s="340">
        <v>7.7</v>
      </c>
      <c r="K96" s="340">
        <v>7.4</v>
      </c>
      <c r="L96" s="340">
        <v>7.2</v>
      </c>
      <c r="M96" s="340">
        <v>7.3</v>
      </c>
      <c r="N96" s="282"/>
      <c r="O96" s="340"/>
      <c r="P96" s="342"/>
      <c r="Q96" s="282"/>
      <c r="R96" s="343"/>
      <c r="S96" s="346">
        <f>ROUND((SUM(I96:Q96,-(MAX(I96:Q96)),-(MIN(I96:Q96)))/(JUDGES_COUNT-2))*__fr_ai__*10,4)</f>
        <v>29.6</v>
      </c>
      <c r="V96" s="345"/>
      <c r="W96" s="324">
        <f>W88</f>
        <v>71.69999999999999</v>
      </c>
      <c r="X96" s="322">
        <f>X88</f>
        <v>4</v>
      </c>
      <c r="Y96" s="159"/>
      <c r="Z96" s="123">
        <f>Z88</f>
        <v>21.7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6"/>
      <c r="B97" s="122"/>
      <c r="C97" s="308"/>
      <c r="E97" s="306"/>
      <c r="G97" s="316"/>
      <c r="H97" s="348" t="s">
        <v>64</v>
      </c>
      <c r="I97" s="340">
        <v>6.9</v>
      </c>
      <c r="J97" s="340">
        <v>7.2</v>
      </c>
      <c r="K97" s="340">
        <v>7</v>
      </c>
      <c r="L97" s="340">
        <v>7.2</v>
      </c>
      <c r="M97" s="340">
        <v>7.3</v>
      </c>
      <c r="N97" s="282"/>
      <c r="O97" s="340"/>
      <c r="P97" s="342"/>
      <c r="Q97" s="282"/>
      <c r="R97" s="343"/>
      <c r="S97" s="346">
        <f>ROUND((SUM(I97:Q97,-(MAX(I97:Q97)),-(MIN(I97:Q97)))/(JUDGES_COUNT-2))*__fr_d__*10,4)</f>
        <v>21.4</v>
      </c>
      <c r="V97" s="345"/>
      <c r="W97" s="324">
        <f>W88</f>
        <v>71.69999999999999</v>
      </c>
      <c r="X97" s="322">
        <f>X88</f>
        <v>4</v>
      </c>
      <c r="Y97" s="159"/>
      <c r="Z97" s="123">
        <f>Z88</f>
        <v>21.7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6"/>
      <c r="B98" s="122"/>
      <c r="C98" s="308"/>
      <c r="E98" s="306"/>
      <c r="G98" s="316"/>
      <c r="H98" s="319"/>
      <c r="I98" s="308"/>
      <c r="J98" s="313"/>
      <c r="N98" s="121"/>
      <c r="O98" s="307"/>
      <c r="P98" s="319"/>
      <c r="V98" s="345"/>
      <c r="W98" s="324">
        <f>W88</f>
        <v>71.69999999999999</v>
      </c>
      <c r="X98" s="322">
        <f>X88</f>
        <v>4</v>
      </c>
      <c r="Y98" s="159"/>
      <c r="Z98" s="123">
        <f>Z88</f>
        <v>21.7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6"/>
      <c r="B99" s="122">
        <v>5</v>
      </c>
      <c r="C99" s="114" t="s">
        <v>184</v>
      </c>
      <c r="E99" s="306"/>
      <c r="G99" s="316"/>
      <c r="H99" s="319"/>
      <c r="I99" s="308"/>
      <c r="J99" s="313"/>
      <c r="N99" s="121"/>
      <c r="O99" s="307"/>
      <c r="P99" s="319"/>
      <c r="T99" s="205"/>
      <c r="U99" s="256">
        <f>SUM(S106:S108,T99)</f>
        <v>76.4</v>
      </c>
      <c r="V99" s="257">
        <f>ROUND(U99*FREE_PART,4)</f>
        <v>76.4</v>
      </c>
      <c r="W99" s="352">
        <f>U99</f>
        <v>76.4</v>
      </c>
      <c r="X99" s="322">
        <f>[1]!sn_val(B99)</f>
        <v>5</v>
      </c>
      <c r="Y99" s="159">
        <v>5</v>
      </c>
      <c r="Z99" s="123">
        <f>S106</f>
        <v>23.3</v>
      </c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6"/>
      <c r="B100" s="122"/>
      <c r="C100" s="308" t="s">
        <v>161</v>
      </c>
      <c r="E100" s="306"/>
      <c r="G100" s="316" t="s">
        <v>179</v>
      </c>
      <c r="H100" s="319"/>
      <c r="I100" s="308" t="s">
        <v>167</v>
      </c>
      <c r="J100" s="314"/>
      <c r="K100" s="306"/>
      <c r="M100" s="308"/>
      <c r="N100" s="315"/>
      <c r="O100" s="316" t="s">
        <v>177</v>
      </c>
      <c r="P100" s="319"/>
      <c r="Q100" s="308"/>
      <c r="V100" s="345"/>
      <c r="W100" s="324">
        <f>W99</f>
        <v>76.4</v>
      </c>
      <c r="X100" s="322">
        <f>X99</f>
        <v>5</v>
      </c>
      <c r="Y100" s="159"/>
      <c r="Z100" s="123">
        <f>Z99</f>
        <v>23.3</v>
      </c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6"/>
      <c r="B101" s="122"/>
      <c r="C101" s="308" t="s">
        <v>162</v>
      </c>
      <c r="E101" s="306"/>
      <c r="G101" s="316" t="s">
        <v>179</v>
      </c>
      <c r="H101" s="319"/>
      <c r="I101" s="308" t="s">
        <v>163</v>
      </c>
      <c r="J101" s="314"/>
      <c r="K101" s="306"/>
      <c r="M101" s="306"/>
      <c r="N101" s="315"/>
      <c r="O101" s="316" t="s">
        <v>177</v>
      </c>
      <c r="P101" s="319"/>
      <c r="Q101" s="310"/>
      <c r="V101" s="345"/>
      <c r="W101" s="324">
        <f>W99</f>
        <v>76.4</v>
      </c>
      <c r="X101" s="322">
        <f>X99</f>
        <v>5</v>
      </c>
      <c r="Y101" s="159"/>
      <c r="Z101" s="123">
        <f>Z99</f>
        <v>23.3</v>
      </c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6"/>
      <c r="B102" s="122"/>
      <c r="C102" s="335" t="s">
        <v>159</v>
      </c>
      <c r="E102" s="306"/>
      <c r="G102" s="316" t="s">
        <v>179</v>
      </c>
      <c r="H102" s="319"/>
      <c r="I102" s="308" t="s">
        <v>164</v>
      </c>
      <c r="J102" s="314"/>
      <c r="K102" s="306"/>
      <c r="M102" s="306"/>
      <c r="N102" s="315"/>
      <c r="O102" s="316" t="s">
        <v>177</v>
      </c>
      <c r="P102" s="319"/>
      <c r="Q102" s="123" t="s">
        <v>2</v>
      </c>
      <c r="V102" s="345"/>
      <c r="W102" s="324">
        <f>W99</f>
        <v>76.4</v>
      </c>
      <c r="X102" s="322">
        <f>X99</f>
        <v>5</v>
      </c>
      <c r="Y102" s="159"/>
      <c r="Z102" s="123">
        <f>Z99</f>
        <v>23.3</v>
      </c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6"/>
      <c r="B103" s="122"/>
      <c r="C103" s="310" t="s">
        <v>165</v>
      </c>
      <c r="E103" s="306"/>
      <c r="G103" s="316" t="s">
        <v>177</v>
      </c>
      <c r="H103" s="319"/>
      <c r="I103" s="310" t="s">
        <v>166</v>
      </c>
      <c r="J103" s="314"/>
      <c r="K103" s="306"/>
      <c r="M103" s="306"/>
      <c r="N103" s="315"/>
      <c r="O103" s="316" t="s">
        <v>179</v>
      </c>
      <c r="P103" s="319"/>
      <c r="Q103" s="310" t="s">
        <v>2</v>
      </c>
      <c r="V103" s="345"/>
      <c r="W103" s="324">
        <f>W99</f>
        <v>76.4</v>
      </c>
      <c r="X103" s="322">
        <f>X99</f>
        <v>5</v>
      </c>
      <c r="Y103" s="159"/>
      <c r="Z103" s="123">
        <f>Z99</f>
        <v>23.3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6"/>
      <c r="B104" s="122"/>
      <c r="C104" s="306" t="s">
        <v>160</v>
      </c>
      <c r="E104" s="306"/>
      <c r="G104" s="316" t="s">
        <v>179</v>
      </c>
      <c r="H104" s="319"/>
      <c r="I104" s="308"/>
      <c r="J104" s="313"/>
      <c r="N104" s="121"/>
      <c r="O104" s="307"/>
      <c r="P104" s="319"/>
      <c r="Q104" s="308"/>
      <c r="V104" s="345"/>
      <c r="W104" s="324">
        <f>W99</f>
        <v>76.4</v>
      </c>
      <c r="X104" s="322">
        <f>X99</f>
        <v>5</v>
      </c>
      <c r="Y104" s="159"/>
      <c r="Z104" s="123">
        <f>Z99</f>
        <v>23.3</v>
      </c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6"/>
      <c r="B105" s="122"/>
      <c r="C105" s="308" t="s">
        <v>158</v>
      </c>
      <c r="E105" s="306"/>
      <c r="G105" s="316" t="s">
        <v>179</v>
      </c>
      <c r="H105" s="319"/>
      <c r="I105" s="308"/>
      <c r="J105" s="314"/>
      <c r="K105" s="306"/>
      <c r="M105" s="306"/>
      <c r="N105" s="315"/>
      <c r="P105" s="306"/>
      <c r="Q105" s="309"/>
      <c r="V105" s="345"/>
      <c r="W105" s="324">
        <f>W99</f>
        <v>76.4</v>
      </c>
      <c r="X105" s="322">
        <f>X99</f>
        <v>5</v>
      </c>
      <c r="Y105" s="159"/>
      <c r="Z105" s="123">
        <f>Z99</f>
        <v>23.3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6"/>
      <c r="B106" s="122"/>
      <c r="C106" s="308"/>
      <c r="E106" s="306"/>
      <c r="G106" s="316"/>
      <c r="H106" s="348" t="s">
        <v>66</v>
      </c>
      <c r="I106" s="340">
        <v>7.9</v>
      </c>
      <c r="J106" s="340">
        <v>8</v>
      </c>
      <c r="K106" s="340">
        <v>7.6</v>
      </c>
      <c r="L106" s="340">
        <v>7.8</v>
      </c>
      <c r="M106" s="340">
        <v>7.5</v>
      </c>
      <c r="N106" s="340"/>
      <c r="O106" s="282"/>
      <c r="P106" s="340"/>
      <c r="Q106" s="349"/>
      <c r="R106" s="343"/>
      <c r="S106" s="346">
        <f>ROUND((SUM(I106:Q106,-(MAX(I106:Q106)),-(MIN(I106:Q106)))/(JUDGES_COUNT-2))*__fr_e__*10,4)</f>
        <v>23.3</v>
      </c>
      <c r="V106" s="345"/>
      <c r="W106" s="324">
        <f>W99</f>
        <v>76.4</v>
      </c>
      <c r="X106" s="322">
        <f>X99</f>
        <v>5</v>
      </c>
      <c r="Y106" s="159"/>
      <c r="Z106" s="123">
        <f>Z99</f>
        <v>23.3</v>
      </c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6"/>
      <c r="B107" s="122"/>
      <c r="C107" s="308"/>
      <c r="E107" s="306"/>
      <c r="G107" s="316"/>
      <c r="H107" s="348" t="s">
        <v>12</v>
      </c>
      <c r="I107" s="340">
        <v>7.8</v>
      </c>
      <c r="J107" s="340">
        <v>7.8</v>
      </c>
      <c r="K107" s="340">
        <v>8</v>
      </c>
      <c r="L107" s="340">
        <v>7.4</v>
      </c>
      <c r="M107" s="340">
        <v>7.5</v>
      </c>
      <c r="N107" s="340"/>
      <c r="O107" s="282"/>
      <c r="P107" s="340"/>
      <c r="Q107" s="349"/>
      <c r="R107" s="343"/>
      <c r="S107" s="346">
        <f>ROUND((SUM(I107:Q107,-(MAX(I107:Q107)),-(MIN(I107:Q107)))/(JUDGES_COUNT-2))*__fr_ai__*10,4)</f>
        <v>30.8</v>
      </c>
      <c r="V107" s="345"/>
      <c r="W107" s="324">
        <f>W99</f>
        <v>76.4</v>
      </c>
      <c r="X107" s="322">
        <f>X99</f>
        <v>5</v>
      </c>
      <c r="Y107" s="159"/>
      <c r="Z107" s="123">
        <f>Z99</f>
        <v>23.3</v>
      </c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6"/>
      <c r="B108" s="122"/>
      <c r="C108" s="308"/>
      <c r="E108" s="306"/>
      <c r="G108" s="316"/>
      <c r="H108" s="348" t="s">
        <v>64</v>
      </c>
      <c r="I108" s="340">
        <v>7.4</v>
      </c>
      <c r="J108" s="340">
        <v>7.8</v>
      </c>
      <c r="K108" s="340">
        <v>7.4</v>
      </c>
      <c r="L108" s="340">
        <v>7.5</v>
      </c>
      <c r="M108" s="340">
        <v>7.4</v>
      </c>
      <c r="N108" s="340"/>
      <c r="O108" s="282"/>
      <c r="P108" s="340"/>
      <c r="Q108" s="349"/>
      <c r="R108" s="343"/>
      <c r="S108" s="346">
        <f>ROUND((SUM(I108:Q108,-(MAX(I108:Q108)),-(MIN(I108:Q108)))/(JUDGES_COUNT-2))*__fr_d__*10,4)</f>
        <v>22.3</v>
      </c>
      <c r="V108" s="345"/>
      <c r="W108" s="324">
        <f>W99</f>
        <v>76.4</v>
      </c>
      <c r="X108" s="322">
        <f>X99</f>
        <v>5</v>
      </c>
      <c r="Y108" s="159"/>
      <c r="Z108" s="123">
        <f>Z99</f>
        <v>23.3</v>
      </c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6"/>
      <c r="B109" s="122"/>
      <c r="C109" s="308"/>
      <c r="E109" s="306"/>
      <c r="G109" s="316"/>
      <c r="H109" s="319"/>
      <c r="I109" s="308"/>
      <c r="J109" s="314"/>
      <c r="K109" s="306"/>
      <c r="M109" s="306"/>
      <c r="N109" s="315"/>
      <c r="P109" s="306"/>
      <c r="Q109" s="309"/>
      <c r="V109" s="345"/>
      <c r="W109" s="324">
        <f>W99</f>
        <v>76.4</v>
      </c>
      <c r="X109" s="322">
        <f>X99</f>
        <v>5</v>
      </c>
      <c r="Y109" s="159"/>
      <c r="Z109" s="123">
        <f>Z99</f>
        <v>23.3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6"/>
      <c r="B110" s="122">
        <v>6</v>
      </c>
      <c r="C110" s="114" t="s">
        <v>183</v>
      </c>
      <c r="E110" s="306"/>
      <c r="G110" s="316"/>
      <c r="H110" s="319"/>
      <c r="I110" s="308"/>
      <c r="J110" s="314"/>
      <c r="K110" s="306"/>
      <c r="M110" s="306"/>
      <c r="N110" s="315"/>
      <c r="O110" s="307"/>
      <c r="P110" s="319"/>
      <c r="T110" s="205">
        <v>-1</v>
      </c>
      <c r="U110" s="256">
        <f>SUM(S117:S119,T110)</f>
        <v>70.4333</v>
      </c>
      <c r="V110" s="257">
        <f>ROUND(U110*FREE_PART,4)</f>
        <v>70.4333</v>
      </c>
      <c r="W110" s="352">
        <f>U110</f>
        <v>70.4333</v>
      </c>
      <c r="X110" s="322">
        <f>[1]!sn_val(B110)</f>
        <v>6</v>
      </c>
      <c r="Y110" s="159">
        <v>3</v>
      </c>
      <c r="Z110" s="123">
        <f>S117</f>
        <v>21.1</v>
      </c>
      <c r="AC110" s="195"/>
      <c r="AF110" s="121"/>
      <c r="AH110" s="117"/>
      <c r="AI110" s="117"/>
      <c r="AJ110" s="117"/>
      <c r="AK110" s="117"/>
      <c r="AL110" s="117"/>
      <c r="AM110" s="117"/>
      <c r="AN110" s="117"/>
      <c r="AO110" s="117"/>
      <c r="AP110" s="117"/>
    </row>
    <row r="111" spans="1:42" s="123" customFormat="1" ht="17.25" customHeight="1">
      <c r="A111" s="326"/>
      <c r="B111" s="122"/>
      <c r="C111" s="308" t="s">
        <v>144</v>
      </c>
      <c r="E111" s="306"/>
      <c r="G111" s="316" t="s">
        <v>180</v>
      </c>
      <c r="H111" s="319"/>
      <c r="I111" s="306" t="s">
        <v>154</v>
      </c>
      <c r="J111" s="314"/>
      <c r="K111" s="306"/>
      <c r="M111" s="308"/>
      <c r="N111" s="315"/>
      <c r="O111" s="316" t="s">
        <v>177</v>
      </c>
      <c r="P111" s="319"/>
      <c r="Q111" s="308"/>
      <c r="V111" s="345"/>
      <c r="W111" s="324">
        <f>W110</f>
        <v>70.4333</v>
      </c>
      <c r="X111" s="322">
        <f>X110</f>
        <v>6</v>
      </c>
      <c r="Y111" s="159"/>
      <c r="Z111" s="123">
        <f>Z110</f>
        <v>21.1</v>
      </c>
      <c r="AC111" s="195"/>
      <c r="AF111" s="121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1:42" s="123" customFormat="1" ht="17.25" customHeight="1">
      <c r="A112" s="326"/>
      <c r="B112" s="122"/>
      <c r="C112" s="308" t="s">
        <v>146</v>
      </c>
      <c r="E112" s="306"/>
      <c r="G112" s="316" t="s">
        <v>178</v>
      </c>
      <c r="H112" s="319"/>
      <c r="I112" s="310" t="s">
        <v>156</v>
      </c>
      <c r="J112" s="314"/>
      <c r="K112" s="309"/>
      <c r="M112" s="308"/>
      <c r="N112" s="315"/>
      <c r="O112" s="235" t="s">
        <v>178</v>
      </c>
      <c r="P112" s="318"/>
      <c r="Q112" s="308"/>
      <c r="V112" s="345"/>
      <c r="W112" s="324">
        <f>W110</f>
        <v>70.4333</v>
      </c>
      <c r="X112" s="322">
        <f>X110</f>
        <v>6</v>
      </c>
      <c r="Y112" s="159"/>
      <c r="Z112" s="123">
        <f>Z110</f>
        <v>21.1</v>
      </c>
      <c r="AC112" s="195"/>
      <c r="AF112" s="121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2" s="123" customFormat="1" ht="17.25" customHeight="1">
      <c r="A113" s="326"/>
      <c r="B113" s="122"/>
      <c r="C113" s="308" t="s">
        <v>145</v>
      </c>
      <c r="E113" s="306"/>
      <c r="G113" s="316" t="s">
        <v>180</v>
      </c>
      <c r="H113" s="319"/>
      <c r="I113" s="308" t="s">
        <v>152</v>
      </c>
      <c r="J113" s="314"/>
      <c r="K113" s="306"/>
      <c r="M113" s="308"/>
      <c r="N113" s="315"/>
      <c r="O113" s="316" t="s">
        <v>180</v>
      </c>
      <c r="P113" s="319"/>
      <c r="Q113" s="306" t="s">
        <v>2</v>
      </c>
      <c r="V113" s="345"/>
      <c r="W113" s="324">
        <f>W110</f>
        <v>70.4333</v>
      </c>
      <c r="X113" s="322">
        <f>X110</f>
        <v>6</v>
      </c>
      <c r="Y113" s="159"/>
      <c r="Z113" s="123">
        <f>Z110</f>
        <v>21.1</v>
      </c>
      <c r="AC113" s="195"/>
      <c r="AF113" s="121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2" s="123" customFormat="1" ht="17.25" customHeight="1">
      <c r="A114" s="326"/>
      <c r="B114" s="122"/>
      <c r="C114" s="308" t="s">
        <v>147</v>
      </c>
      <c r="E114" s="306"/>
      <c r="G114" s="316" t="s">
        <v>177</v>
      </c>
      <c r="H114" s="319"/>
      <c r="I114" s="308" t="s">
        <v>153</v>
      </c>
      <c r="J114" s="314"/>
      <c r="K114" s="306"/>
      <c r="M114" s="306"/>
      <c r="N114" s="315"/>
      <c r="O114" s="316" t="s">
        <v>180</v>
      </c>
      <c r="P114" s="319"/>
      <c r="Q114" s="308" t="s">
        <v>2</v>
      </c>
      <c r="V114" s="345"/>
      <c r="W114" s="324">
        <f>W110</f>
        <v>70.4333</v>
      </c>
      <c r="X114" s="322">
        <f>X110</f>
        <v>6</v>
      </c>
      <c r="Y114" s="159"/>
      <c r="Z114" s="123">
        <f>Z110</f>
        <v>21.1</v>
      </c>
      <c r="AC114" s="195"/>
      <c r="AF114" s="121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26"/>
      <c r="B115" s="122"/>
      <c r="C115" s="335" t="s">
        <v>149</v>
      </c>
      <c r="E115" s="306"/>
      <c r="G115" s="316" t="s">
        <v>180</v>
      </c>
      <c r="H115" s="319"/>
      <c r="I115" s="308"/>
      <c r="J115" s="314"/>
      <c r="K115" s="306"/>
      <c r="M115" s="306"/>
      <c r="N115" s="315"/>
      <c r="P115" s="306"/>
      <c r="Q115" s="309"/>
      <c r="V115" s="345"/>
      <c r="W115" s="324">
        <f>W110</f>
        <v>70.4333</v>
      </c>
      <c r="X115" s="322">
        <f>X110</f>
        <v>6</v>
      </c>
      <c r="Y115" s="159"/>
      <c r="Z115" s="123">
        <f>Z110</f>
        <v>21.1</v>
      </c>
      <c r="AC115" s="195"/>
      <c r="AF115" s="121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26"/>
      <c r="B116" s="122"/>
      <c r="C116" s="113" t="s">
        <v>151</v>
      </c>
      <c r="D116" s="113"/>
      <c r="E116" s="113"/>
      <c r="F116" s="113"/>
      <c r="G116" s="235" t="s">
        <v>178</v>
      </c>
      <c r="H116" s="318"/>
      <c r="I116" s="308"/>
      <c r="J116" s="312"/>
      <c r="K116" s="115"/>
      <c r="L116" s="116"/>
      <c r="M116" s="117"/>
      <c r="N116" s="118"/>
      <c r="O116" s="307"/>
      <c r="P116" s="319"/>
      <c r="V116" s="345"/>
      <c r="W116" s="324">
        <f>W110</f>
        <v>70.4333</v>
      </c>
      <c r="X116" s="322">
        <f>X110</f>
        <v>6</v>
      </c>
      <c r="Y116" s="159"/>
      <c r="Z116" s="123">
        <f>Z110</f>
        <v>21.1</v>
      </c>
      <c r="AC116" s="195"/>
      <c r="AF116" s="121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26"/>
      <c r="B117" s="122"/>
      <c r="C117" s="113"/>
      <c r="D117" s="113"/>
      <c r="E117" s="113"/>
      <c r="F117" s="113"/>
      <c r="G117" s="235"/>
      <c r="H117" s="337" t="s">
        <v>66</v>
      </c>
      <c r="I117" s="340">
        <v>6.9</v>
      </c>
      <c r="J117" s="341">
        <v>7.2</v>
      </c>
      <c r="K117" s="341">
        <v>7</v>
      </c>
      <c r="L117" s="341">
        <v>7.4</v>
      </c>
      <c r="M117" s="339">
        <v>6.9</v>
      </c>
      <c r="N117" s="339"/>
      <c r="O117" s="340"/>
      <c r="P117" s="342"/>
      <c r="Q117" s="282"/>
      <c r="R117" s="343"/>
      <c r="S117" s="346">
        <f>ROUND((SUM(I117:Q117,-(MAX(I117:Q117)),-(MIN(I117:Q117)))/(JUDGES_COUNT-2))*__fr_e__*10,4)</f>
        <v>21.1</v>
      </c>
      <c r="V117" s="345"/>
      <c r="W117" s="324">
        <f>W110</f>
        <v>70.4333</v>
      </c>
      <c r="X117" s="322">
        <f>X110</f>
        <v>6</v>
      </c>
      <c r="Y117" s="159"/>
      <c r="Z117" s="123">
        <f>Z110</f>
        <v>21.1</v>
      </c>
      <c r="AC117" s="195"/>
      <c r="AF117" s="121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26" ht="17.25" customHeight="1">
      <c r="A118" s="194"/>
      <c r="B118" s="247"/>
      <c r="H118" s="338" t="s">
        <v>12</v>
      </c>
      <c r="I118" s="225">
        <v>7.6</v>
      </c>
      <c r="J118" s="225">
        <v>7.6</v>
      </c>
      <c r="K118" s="225">
        <v>7.2</v>
      </c>
      <c r="L118" s="225">
        <v>7</v>
      </c>
      <c r="M118" s="225">
        <v>7.2</v>
      </c>
      <c r="N118" s="225"/>
      <c r="O118" s="225"/>
      <c r="P118" s="225"/>
      <c r="Q118" s="225"/>
      <c r="R118" s="344"/>
      <c r="S118" s="347">
        <f>ROUND((SUM(I118:Q118,-(MAX(I118:Q118)),-(MIN(I118:Q118)))/(JUDGES_COUNT-2))*__fr_ai__*10,4)</f>
        <v>29.3333</v>
      </c>
      <c r="T118" s="194"/>
      <c r="U118" s="194"/>
      <c r="V118" s="336"/>
      <c r="W118" s="353">
        <f>W110</f>
        <v>70.4333</v>
      </c>
      <c r="X118" s="354">
        <f>X110</f>
        <v>6</v>
      </c>
      <c r="Y118" s="194"/>
      <c r="Z118" s="192">
        <f>Z110</f>
        <v>21.1</v>
      </c>
    </row>
    <row r="119" spans="1:26" ht="17.25" customHeight="1">
      <c r="A119" s="194"/>
      <c r="B119" s="247"/>
      <c r="H119" s="338" t="s">
        <v>64</v>
      </c>
      <c r="I119" s="225">
        <v>6.8</v>
      </c>
      <c r="J119" s="225">
        <v>7</v>
      </c>
      <c r="K119" s="225">
        <v>7</v>
      </c>
      <c r="L119" s="225">
        <v>7</v>
      </c>
      <c r="M119" s="225">
        <v>7</v>
      </c>
      <c r="N119" s="225"/>
      <c r="O119" s="225"/>
      <c r="P119" s="225"/>
      <c r="Q119" s="225"/>
      <c r="R119" s="344"/>
      <c r="S119" s="347">
        <f>ROUND((SUM(I119:Q119,-(MAX(I119:Q119)),-(MIN(I119:Q119)))/(JUDGES_COUNT-2))*__fr_d__*10,4)</f>
        <v>21</v>
      </c>
      <c r="T119" s="194"/>
      <c r="U119" s="194"/>
      <c r="V119" s="336"/>
      <c r="W119" s="353">
        <f>W110</f>
        <v>70.4333</v>
      </c>
      <c r="X119" s="354">
        <f>X110</f>
        <v>6</v>
      </c>
      <c r="Y119" s="194"/>
      <c r="Z119" s="192">
        <f>Z110</f>
        <v>21.1</v>
      </c>
    </row>
    <row r="120" spans="1:26" ht="17.25" customHeight="1">
      <c r="A120" s="194"/>
      <c r="B120" s="247"/>
      <c r="H120" s="194"/>
      <c r="P120" s="194"/>
      <c r="S120" s="194"/>
      <c r="T120" s="194"/>
      <c r="U120" s="194"/>
      <c r="V120" s="336"/>
      <c r="W120" s="353">
        <f>W110</f>
        <v>70.4333</v>
      </c>
      <c r="X120" s="354">
        <f>X110</f>
        <v>6</v>
      </c>
      <c r="Y120" s="194"/>
      <c r="Z120" s="192">
        <f>Z110</f>
        <v>21.1</v>
      </c>
    </row>
    <row r="121" spans="1:25" ht="15">
      <c r="A121" s="194"/>
      <c r="B121" s="247"/>
      <c r="H121" s="194"/>
      <c r="P121" s="194"/>
      <c r="S121" s="194"/>
      <c r="T121" s="194"/>
      <c r="U121" s="194"/>
      <c r="V121" s="194"/>
      <c r="W121" s="196"/>
      <c r="X121" s="247"/>
      <c r="Y121" s="194"/>
    </row>
    <row r="122" spans="1:25" ht="15">
      <c r="A122" s="194"/>
      <c r="B122" s="247"/>
      <c r="H122" s="194"/>
      <c r="P122" s="194"/>
      <c r="S122" s="194"/>
      <c r="T122" s="194"/>
      <c r="U122" s="194"/>
      <c r="V122" s="194"/>
      <c r="W122" s="196"/>
      <c r="X122" s="247"/>
      <c r="Y122" s="194"/>
    </row>
    <row r="123" spans="1:25" ht="15">
      <c r="A123" s="194"/>
      <c r="B123" s="247"/>
      <c r="H123" s="194"/>
      <c r="P123" s="194"/>
      <c r="S123" s="194"/>
      <c r="T123" s="194"/>
      <c r="U123" s="194"/>
      <c r="V123" s="194"/>
      <c r="W123" s="196"/>
      <c r="X123" s="247"/>
      <c r="Y123" s="194"/>
    </row>
    <row r="124" spans="1:25" ht="15">
      <c r="A124" s="194"/>
      <c r="B124" s="247"/>
      <c r="H124" s="194"/>
      <c r="P124" s="194"/>
      <c r="S124" s="194"/>
      <c r="T124" s="194"/>
      <c r="U124" s="194"/>
      <c r="V124" s="194"/>
      <c r="W124" s="196"/>
      <c r="X124" s="247"/>
      <c r="Y124" s="194"/>
    </row>
    <row r="125" spans="1:25" ht="15">
      <c r="A125" s="194"/>
      <c r="B125" s="247"/>
      <c r="H125" s="194"/>
      <c r="P125" s="194"/>
      <c r="S125" s="194"/>
      <c r="T125" s="194"/>
      <c r="U125" s="194"/>
      <c r="V125" s="194"/>
      <c r="W125" s="196"/>
      <c r="X125" s="247"/>
      <c r="Y125" s="194"/>
    </row>
    <row r="126" spans="1:25" ht="15">
      <c r="A126" s="194"/>
      <c r="B126" s="247"/>
      <c r="H126" s="194"/>
      <c r="P126" s="194"/>
      <c r="S126" s="194"/>
      <c r="T126" s="194"/>
      <c r="U126" s="194"/>
      <c r="V126" s="194"/>
      <c r="W126" s="196"/>
      <c r="X126" s="247"/>
      <c r="Y126" s="194"/>
    </row>
    <row r="127" spans="1:25" ht="15">
      <c r="A127" s="194"/>
      <c r="B127" s="247"/>
      <c r="H127" s="194"/>
      <c r="P127" s="194"/>
      <c r="S127" s="194"/>
      <c r="T127" s="194"/>
      <c r="U127" s="194"/>
      <c r="V127" s="194"/>
      <c r="W127" s="196"/>
      <c r="X127" s="247"/>
      <c r="Y127" s="194"/>
    </row>
    <row r="128" spans="1:25" ht="15">
      <c r="A128" s="194"/>
      <c r="B128" s="247"/>
      <c r="H128" s="194"/>
      <c r="P128" s="194"/>
      <c r="S128" s="194"/>
      <c r="T128" s="194"/>
      <c r="U128" s="194"/>
      <c r="V128" s="194"/>
      <c r="W128" s="196"/>
      <c r="X128" s="247"/>
      <c r="Y128" s="194"/>
    </row>
    <row r="129" spans="1:25" ht="15">
      <c r="A129" s="194"/>
      <c r="B129" s="247"/>
      <c r="H129" s="194"/>
      <c r="P129" s="194"/>
      <c r="S129" s="194"/>
      <c r="T129" s="194"/>
      <c r="U129" s="194"/>
      <c r="V129" s="194"/>
      <c r="W129" s="196"/>
      <c r="X129" s="247"/>
      <c r="Y129" s="194"/>
    </row>
    <row r="130" spans="1:25" ht="15">
      <c r="A130" s="194"/>
      <c r="B130" s="247"/>
      <c r="H130" s="194"/>
      <c r="P130" s="194"/>
      <c r="S130" s="194"/>
      <c r="T130" s="194"/>
      <c r="U130" s="194"/>
      <c r="V130" s="194"/>
      <c r="W130" s="196"/>
      <c r="X130" s="247"/>
      <c r="Y130" s="194"/>
    </row>
    <row r="131" spans="1:25" ht="15">
      <c r="A131" s="194"/>
      <c r="B131" s="247"/>
      <c r="H131" s="194"/>
      <c r="P131" s="194"/>
      <c r="S131" s="194"/>
      <c r="T131" s="194"/>
      <c r="U131" s="194"/>
      <c r="V131" s="194"/>
      <c r="W131" s="196"/>
      <c r="X131" s="247"/>
      <c r="Y131" s="194"/>
    </row>
    <row r="132" spans="1:25" ht="15">
      <c r="A132" s="194"/>
      <c r="B132" s="247"/>
      <c r="H132" s="194"/>
      <c r="P132" s="194"/>
      <c r="S132" s="194"/>
      <c r="T132" s="194"/>
      <c r="U132" s="194"/>
      <c r="V132" s="194"/>
      <c r="W132" s="196"/>
      <c r="X132" s="247"/>
      <c r="Y132" s="194"/>
    </row>
    <row r="133" spans="1:25" ht="15">
      <c r="A133" s="194"/>
      <c r="B133" s="247"/>
      <c r="H133" s="194"/>
      <c r="P133" s="194"/>
      <c r="S133" s="194"/>
      <c r="T133" s="194"/>
      <c r="U133" s="194"/>
      <c r="V133" s="194"/>
      <c r="W133" s="196"/>
      <c r="X133" s="247"/>
      <c r="Y133" s="194"/>
    </row>
    <row r="134" spans="1:25" ht="15">
      <c r="A134" s="194"/>
      <c r="B134" s="247"/>
      <c r="H134" s="194"/>
      <c r="P134" s="194"/>
      <c r="S134" s="194"/>
      <c r="T134" s="194"/>
      <c r="U134" s="194"/>
      <c r="V134" s="194"/>
      <c r="W134" s="196"/>
      <c r="X134" s="247"/>
      <c r="Y134" s="194"/>
    </row>
    <row r="135" spans="1:25" ht="15">
      <c r="A135" s="194"/>
      <c r="B135" s="247"/>
      <c r="H135" s="194"/>
      <c r="P135" s="194"/>
      <c r="S135" s="194"/>
      <c r="T135" s="194"/>
      <c r="U135" s="194"/>
      <c r="V135" s="194"/>
      <c r="W135" s="196"/>
      <c r="X135" s="247"/>
      <c r="Y135" s="194"/>
    </row>
    <row r="136" spans="1:25" ht="15">
      <c r="A136" s="194"/>
      <c r="B136" s="247"/>
      <c r="H136" s="194"/>
      <c r="P136" s="194"/>
      <c r="S136" s="194"/>
      <c r="T136" s="194"/>
      <c r="U136" s="194"/>
      <c r="V136" s="194"/>
      <c r="W136" s="196"/>
      <c r="X136" s="247"/>
      <c r="Y136" s="194"/>
    </row>
    <row r="137" spans="1:25" ht="15">
      <c r="A137" s="194"/>
      <c r="B137" s="247"/>
      <c r="H137" s="194"/>
      <c r="P137" s="194"/>
      <c r="S137" s="194"/>
      <c r="T137" s="194"/>
      <c r="U137" s="194"/>
      <c r="V137" s="194"/>
      <c r="W137" s="196"/>
      <c r="X137" s="247"/>
      <c r="Y137" s="194"/>
    </row>
    <row r="138" spans="1:25" ht="15">
      <c r="A138" s="194"/>
      <c r="B138" s="247"/>
      <c r="H138" s="194"/>
      <c r="P138" s="194"/>
      <c r="S138" s="194"/>
      <c r="T138" s="194"/>
      <c r="U138" s="194"/>
      <c r="V138" s="194"/>
      <c r="W138" s="196"/>
      <c r="X138" s="247"/>
      <c r="Y138" s="194"/>
    </row>
    <row r="139" spans="1:25" ht="15">
      <c r="A139" s="194"/>
      <c r="B139" s="247"/>
      <c r="H139" s="194"/>
      <c r="P139" s="194"/>
      <c r="S139" s="194"/>
      <c r="T139" s="194"/>
      <c r="U139" s="194"/>
      <c r="V139" s="194"/>
      <c r="W139" s="196"/>
      <c r="X139" s="247"/>
      <c r="Y139" s="194"/>
    </row>
    <row r="140" spans="1:25" ht="15">
      <c r="A140" s="194"/>
      <c r="B140" s="247"/>
      <c r="H140" s="194"/>
      <c r="P140" s="194"/>
      <c r="S140" s="194"/>
      <c r="T140" s="194"/>
      <c r="U140" s="194"/>
      <c r="V140" s="194"/>
      <c r="W140" s="196"/>
      <c r="X140" s="247"/>
      <c r="Y140" s="194"/>
    </row>
    <row r="141" spans="1:25" ht="15">
      <c r="A141" s="194"/>
      <c r="B141" s="247"/>
      <c r="H141" s="194"/>
      <c r="P141" s="194"/>
      <c r="S141" s="194"/>
      <c r="T141" s="194"/>
      <c r="U141" s="194"/>
      <c r="V141" s="194"/>
      <c r="W141" s="196"/>
      <c r="X141" s="247"/>
      <c r="Y141" s="194"/>
    </row>
    <row r="142" spans="1:25" ht="15">
      <c r="A142" s="194"/>
      <c r="B142" s="247"/>
      <c r="H142" s="194"/>
      <c r="P142" s="194"/>
      <c r="S142" s="194"/>
      <c r="T142" s="194"/>
      <c r="U142" s="194"/>
      <c r="V142" s="194"/>
      <c r="W142" s="196"/>
      <c r="X142" s="247"/>
      <c r="Y142" s="194"/>
    </row>
    <row r="143" spans="1:25" ht="15">
      <c r="A143" s="194"/>
      <c r="B143" s="247"/>
      <c r="H143" s="194"/>
      <c r="P143" s="194"/>
      <c r="S143" s="194"/>
      <c r="T143" s="194"/>
      <c r="U143" s="194"/>
      <c r="V143" s="194"/>
      <c r="W143" s="196"/>
      <c r="X143" s="247"/>
      <c r="Y143" s="194"/>
    </row>
    <row r="144" spans="1:25" ht="15">
      <c r="A144" s="194"/>
      <c r="B144" s="247"/>
      <c r="H144" s="194"/>
      <c r="P144" s="194"/>
      <c r="S144" s="194"/>
      <c r="T144" s="194"/>
      <c r="U144" s="194"/>
      <c r="V144" s="194"/>
      <c r="W144" s="196"/>
      <c r="X144" s="247"/>
      <c r="Y144" s="194"/>
    </row>
    <row r="145" spans="1:25" ht="15">
      <c r="A145" s="194"/>
      <c r="B145" s="247"/>
      <c r="H145" s="194"/>
      <c r="P145" s="194"/>
      <c r="S145" s="194"/>
      <c r="T145" s="194"/>
      <c r="U145" s="194"/>
      <c r="V145" s="194"/>
      <c r="W145" s="196"/>
      <c r="X145" s="247"/>
      <c r="Y145" s="194"/>
    </row>
    <row r="146" spans="1:25" ht="1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</sheetData>
  <sheetProtection/>
  <dataValidations count="5">
    <dataValidation allowBlank="1" sqref="T19:T34 L4:N8 K4:K6 P4:Q8 K8 O4 L40:L46 H43:J46 A40:G46 M40:IV50 AA1:AA2 S18:S34 O6 I4:J8 A47:A50 U1:Z8 L51:IV51 C47:E50 A35:J35 A51:J51 AA4:AA8 AB1:AU8 J40:J42 A9:E12 L9:IV12 G9:J12 A13:IV17 L35:IV35 X18:IV34 T18:U18 O18:Q34 A18:M34 W18 R1:S8 A1:H8 I1:Q1 U55:W55 A52:S54 U52:AU54 U118:AU65536 O55:Q55 C55:H57 J55:N57 I55 Q60:Q66 Q71:Q77 Q82:Q88 I100 O100:Q100 Q105:Q110 Q114:Q117 A55:B117 R55:S117 X55:IV117 U110:W110 T111:W117 U99:W99 T100:W109 U88:W88 T89:W98 U77:W77 T78:W87 U66:W66 T67:W76 T56:W65 A118:H65536 N118:S65536 I120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18:T65536 T52:T54"/>
    <dataValidation type="whole" allowBlank="1" sqref="AA3">
      <formula1>3</formula1>
      <formula2>7</formula2>
    </dataValidation>
    <dataValidation type="decimal" operator="lessThan" allowBlank="1" showErrorMessage="1" sqref="T110 T99 T88 T77 T66">
      <formula1>0</formula1>
    </dataValidation>
    <dataValidation type="decimal" operator="lessThan" allowBlank="1" showErrorMessage="1" sqref="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ROUTINE, Team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2"/>
  <sheetViews>
    <sheetView tabSelected="1" zoomScale="75" zoomScaleNormal="75" zoomScalePageLayoutView="0" workbookViewId="0" topLeftCell="A5">
      <selection activeCell="A8" sqref="A8:IV51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6.75390625" style="195" customWidth="1"/>
    <col min="9" max="15" width="5.625" style="194" customWidth="1"/>
    <col min="16" max="16" width="6.75390625" style="195" customWidth="1"/>
    <col min="17" max="17" width="5.625" style="194" customWidth="1"/>
    <col min="18" max="18" width="3.625" style="194" hidden="1" customWidth="1"/>
    <col min="19" max="21" width="12.00390625" style="241" hidden="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34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>
        <f>IF(OR(FIGS_PART,AND(TECH_PART,SETUP!__sum_tr__)),"",JUDGESLIST_01)</f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ГРУППА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TOTAL RESULT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16.02.2019 8.15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4.5" customHeight="1" hidden="1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5" hidden="1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5" hidden="1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190</v>
      </c>
      <c r="I53" s="175" t="s">
        <v>117</v>
      </c>
      <c r="J53" s="175"/>
      <c r="K53" s="175"/>
      <c r="L53" s="175"/>
      <c r="M53" s="175"/>
      <c r="N53" s="176"/>
      <c r="O53" s="320" t="s">
        <v>1</v>
      </c>
      <c r="P53" s="172" t="s">
        <v>190</v>
      </c>
      <c r="Q53" s="177"/>
      <c r="R53" s="176"/>
      <c r="S53" s="239">
        <f>FIGS_PART</f>
        <v>1</v>
      </c>
      <c r="T53" s="239">
        <f>IF(SETUP!__sum_tr__,TECH_PART,0)</f>
        <v>0</v>
      </c>
      <c r="U53" s="239">
        <f>FREE_PART</f>
        <v>1</v>
      </c>
      <c r="V53" s="239">
        <f>SUM(S53:U53)</f>
        <v>2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19" customFormat="1" ht="17.25" customHeight="1">
      <c r="A55" s="326">
        <v>1</v>
      </c>
      <c r="B55" s="122">
        <v>5</v>
      </c>
      <c r="C55" s="114" t="s">
        <v>184</v>
      </c>
      <c r="D55" s="123"/>
      <c r="E55" s="306"/>
      <c r="F55" s="123"/>
      <c r="G55" s="316"/>
      <c r="H55" s="319"/>
      <c r="I55" s="308"/>
      <c r="J55" s="313"/>
      <c r="K55" s="123"/>
      <c r="L55" s="123"/>
      <c r="M55" s="123"/>
      <c r="N55" s="121"/>
      <c r="O55" s="307"/>
      <c r="P55" s="319"/>
      <c r="Q55" s="123"/>
      <c r="R55" s="123"/>
      <c r="S55" s="256">
        <f>IF(FIGS_PART,ROUND(AA55*FIGS_PART,4),"")</f>
        <v>70.9872</v>
      </c>
      <c r="T55" s="256"/>
      <c r="U55" s="256">
        <f>IF(FREE_PART,INDEX(FREE_SCORE!RES50,MATCH(Y55,FREE_SCORE!ID,0)),"")</f>
        <v>76.4</v>
      </c>
      <c r="V55" s="258">
        <f>SUM(S55:U55)</f>
        <v>147.3872</v>
      </c>
      <c r="W55" s="352">
        <f>V55</f>
        <v>147.3872</v>
      </c>
      <c r="X55" s="322">
        <f>[1]!sn_val(B55)</f>
        <v>5</v>
      </c>
      <c r="Y55" s="322">
        <v>5</v>
      </c>
      <c r="Z55" s="324">
        <f>U55</f>
        <v>76.4</v>
      </c>
      <c r="AA55" s="357">
        <f>IF(AC55,NA(),IF(AB55,ROUND(SUM(AA56:AB61)/AB55,4),0))</f>
        <v>70.9872</v>
      </c>
      <c r="AB55" s="357">
        <f>COUNT(AA56:AB61)</f>
        <v>8</v>
      </c>
      <c r="AC55" s="358">
        <f>COUNTIF(AA56:AB61,NA())</f>
        <v>0</v>
      </c>
      <c r="AD55" s="357"/>
      <c r="AE55" s="357"/>
      <c r="AF55" s="357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3" s="119" customFormat="1" ht="17.25" customHeight="1">
      <c r="A56" s="326"/>
      <c r="B56" s="122"/>
      <c r="C56" s="308" t="s">
        <v>161</v>
      </c>
      <c r="D56" s="123"/>
      <c r="E56" s="306"/>
      <c r="F56" s="123"/>
      <c r="G56" s="316" t="s">
        <v>179</v>
      </c>
      <c r="H56" s="319"/>
      <c r="I56" s="308" t="s">
        <v>167</v>
      </c>
      <c r="J56" s="314"/>
      <c r="K56" s="306"/>
      <c r="L56" s="123"/>
      <c r="M56" s="308"/>
      <c r="N56" s="315"/>
      <c r="O56" s="316" t="s">
        <v>177</v>
      </c>
      <c r="P56" s="319"/>
      <c r="Q56" s="308"/>
      <c r="R56" s="123"/>
      <c r="S56" s="123"/>
      <c r="T56" s="123"/>
      <c r="U56" s="123"/>
      <c r="V56" s="123"/>
      <c r="W56" s="324">
        <f>W55</f>
        <v>147.3872</v>
      </c>
      <c r="X56" s="322">
        <f>X55</f>
        <v>5</v>
      </c>
      <c r="Y56" s="322"/>
      <c r="Z56" s="324">
        <f>Z55</f>
        <v>76.4</v>
      </c>
      <c r="AA56" s="357">
        <f>IF(AND(ISTEXT(C56),NOT(EXACT(I56,"R"))),INDEX([2]!RES100,MATCH(C56,[2]!SWIMMERS,0)),"")</f>
        <v>71.3138</v>
      </c>
      <c r="AB56" s="357">
        <f>IF(ISTEXT(I56),IF(AND(NOT(EXACT(I56,"R")),NOT(EXACT(Q56,"R"))),INDEX([2]!RES100,MATCH(I56,[2]!SWIMMERS,0)),""),"")</f>
        <v>68.7908</v>
      </c>
      <c r="AC56" s="358"/>
      <c r="AD56" s="357"/>
      <c r="AE56" s="357"/>
      <c r="AF56" s="357"/>
      <c r="AG56" s="123"/>
      <c r="AH56" s="159"/>
      <c r="AI56" s="159"/>
      <c r="AJ56" s="159"/>
      <c r="AK56" s="159"/>
      <c r="AL56" s="159"/>
      <c r="AM56" s="159"/>
      <c r="AN56" s="159"/>
      <c r="AO56" s="159"/>
      <c r="AP56" s="159"/>
      <c r="AQ56" s="123"/>
    </row>
    <row r="57" spans="1:42" s="123" customFormat="1" ht="17.25" customHeight="1">
      <c r="A57" s="326"/>
      <c r="B57" s="122"/>
      <c r="C57" s="308" t="s">
        <v>162</v>
      </c>
      <c r="E57" s="306"/>
      <c r="G57" s="316" t="s">
        <v>179</v>
      </c>
      <c r="H57" s="319"/>
      <c r="I57" s="308" t="s">
        <v>163</v>
      </c>
      <c r="J57" s="314"/>
      <c r="K57" s="306"/>
      <c r="M57" s="306"/>
      <c r="N57" s="315"/>
      <c r="O57" s="316" t="s">
        <v>177</v>
      </c>
      <c r="P57" s="319"/>
      <c r="Q57" s="310"/>
      <c r="W57" s="324">
        <f>W55</f>
        <v>147.3872</v>
      </c>
      <c r="X57" s="322">
        <f>X55</f>
        <v>5</v>
      </c>
      <c r="Y57" s="322"/>
      <c r="Z57" s="324">
        <f>Z55</f>
        <v>76.4</v>
      </c>
      <c r="AA57" s="357">
        <f>IF(AND(ISTEXT(C57),NOT(EXACT(I57,"R"))),INDEX([2]!RES100,MATCH(C57,[2]!SWIMMERS,0)),"")</f>
        <v>72.4209</v>
      </c>
      <c r="AB57" s="357">
        <f>IF(ISTEXT(I57),IF(AND(NOT(EXACT(I57,"R")),NOT(EXACT(Q57,"R"))),INDEX([2]!RES100,MATCH(I57,[2]!SWIMMERS,0)),""),"")</f>
        <v>73.0791</v>
      </c>
      <c r="AC57" s="358"/>
      <c r="AD57" s="357"/>
      <c r="AE57" s="357"/>
      <c r="AF57" s="357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3" s="119" customFormat="1" ht="17.25" customHeight="1">
      <c r="A58" s="326"/>
      <c r="B58" s="122"/>
      <c r="C58" s="335" t="s">
        <v>159</v>
      </c>
      <c r="D58" s="123"/>
      <c r="E58" s="306"/>
      <c r="F58" s="123"/>
      <c r="G58" s="316" t="s">
        <v>179</v>
      </c>
      <c r="H58" s="319"/>
      <c r="I58" s="308" t="s">
        <v>164</v>
      </c>
      <c r="J58" s="314"/>
      <c r="K58" s="306"/>
      <c r="L58" s="123"/>
      <c r="M58" s="306"/>
      <c r="N58" s="315"/>
      <c r="O58" s="316" t="s">
        <v>177</v>
      </c>
      <c r="P58" s="319"/>
      <c r="Q58" s="123" t="s">
        <v>2</v>
      </c>
      <c r="R58" s="123"/>
      <c r="S58" s="123"/>
      <c r="T58" s="123"/>
      <c r="U58" s="123"/>
      <c r="V58" s="123"/>
      <c r="W58" s="324">
        <f>W55</f>
        <v>147.3872</v>
      </c>
      <c r="X58" s="322">
        <f>X55</f>
        <v>5</v>
      </c>
      <c r="Y58" s="322"/>
      <c r="Z58" s="324">
        <f>Z55</f>
        <v>76.4</v>
      </c>
      <c r="AA58" s="357">
        <f>IF(AND(ISTEXT(C58),NOT(EXACT(I58,"R"))),INDEX([2]!RES100,MATCH(C58,[2]!SWIMMERS,0)),"")</f>
        <v>70.102</v>
      </c>
      <c r="AB58" s="357">
        <f>IF(ISTEXT(I58),IF(AND(NOT(EXACT(I58,"R")),NOT(EXACT(Q58,"R"))),INDEX([2]!RES100,MATCH(I58,[2]!SWIMMERS,0)),""),"")</f>
      </c>
      <c r="AC58" s="358"/>
      <c r="AD58" s="357"/>
      <c r="AE58" s="357"/>
      <c r="AF58" s="357"/>
      <c r="AG58" s="123"/>
      <c r="AH58" s="159"/>
      <c r="AI58" s="159"/>
      <c r="AJ58" s="159"/>
      <c r="AK58" s="159"/>
      <c r="AL58" s="159"/>
      <c r="AM58" s="159"/>
      <c r="AN58" s="159"/>
      <c r="AO58" s="159"/>
      <c r="AP58" s="159"/>
      <c r="AQ58" s="123"/>
    </row>
    <row r="59" spans="1:42" s="123" customFormat="1" ht="17.25" customHeight="1">
      <c r="A59" s="326"/>
      <c r="B59" s="122"/>
      <c r="C59" s="310" t="s">
        <v>165</v>
      </c>
      <c r="E59" s="306"/>
      <c r="G59" s="316" t="s">
        <v>177</v>
      </c>
      <c r="H59" s="319"/>
      <c r="I59" s="310" t="s">
        <v>166</v>
      </c>
      <c r="J59" s="314"/>
      <c r="K59" s="306"/>
      <c r="M59" s="306"/>
      <c r="N59" s="315"/>
      <c r="O59" s="316" t="s">
        <v>179</v>
      </c>
      <c r="P59" s="319"/>
      <c r="Q59" s="310" t="s">
        <v>2</v>
      </c>
      <c r="W59" s="324">
        <f>W55</f>
        <v>147.3872</v>
      </c>
      <c r="X59" s="322">
        <f>X55</f>
        <v>5</v>
      </c>
      <c r="Y59" s="322"/>
      <c r="Z59" s="324">
        <f>Z55</f>
        <v>76.4</v>
      </c>
      <c r="AA59" s="357">
        <f>IF(AND(ISTEXT(C59),NOT(EXACT(I59,"R"))),INDEX([2]!RES100,MATCH(C59,[2]!SWIMMERS,0)),"")</f>
        <v>69.6199</v>
      </c>
      <c r="AB59" s="357">
        <f>IF(ISTEXT(I59),IF(AND(NOT(EXACT(I59,"R")),NOT(EXACT(Q59,"R"))),INDEX([2]!RES100,MATCH(I59,[2]!SWIMMERS,0)),""),"")</f>
      </c>
      <c r="AC59" s="358"/>
      <c r="AD59" s="357"/>
      <c r="AE59" s="357"/>
      <c r="AF59" s="357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6"/>
      <c r="B60" s="122"/>
      <c r="C60" s="306" t="s">
        <v>160</v>
      </c>
      <c r="E60" s="306"/>
      <c r="G60" s="316" t="s">
        <v>179</v>
      </c>
      <c r="H60" s="319"/>
      <c r="I60" s="308"/>
      <c r="J60" s="313"/>
      <c r="N60" s="121"/>
      <c r="O60" s="307"/>
      <c r="P60" s="319"/>
      <c r="Q60" s="308"/>
      <c r="W60" s="324">
        <f>W55</f>
        <v>147.3872</v>
      </c>
      <c r="X60" s="322">
        <f>X55</f>
        <v>5</v>
      </c>
      <c r="Y60" s="322"/>
      <c r="Z60" s="324">
        <f>Z55</f>
        <v>76.4</v>
      </c>
      <c r="AA60" s="357">
        <f>IF(AND(ISTEXT(C60),NOT(EXACT(I60,"R"))),INDEX([2]!RES100,MATCH(C60,[2]!SWIMMERS,0)),"")</f>
        <v>69.0459</v>
      </c>
      <c r="AB60" s="357">
        <f>IF(ISTEXT(I60),IF(AND(NOT(EXACT(I60,"R")),NOT(EXACT(Q60,"R"))),INDEX([2]!RES100,MATCH(I60,[2]!SWIMMERS,0)),""),"")</f>
      </c>
      <c r="AC60" s="358"/>
      <c r="AD60" s="357"/>
      <c r="AE60" s="357"/>
      <c r="AF60" s="357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6"/>
      <c r="B61" s="122"/>
      <c r="C61" s="308" t="s">
        <v>158</v>
      </c>
      <c r="E61" s="306"/>
      <c r="G61" s="316" t="s">
        <v>179</v>
      </c>
      <c r="H61" s="319"/>
      <c r="I61" s="308"/>
      <c r="J61" s="314"/>
      <c r="K61" s="306"/>
      <c r="M61" s="306"/>
      <c r="N61" s="315"/>
      <c r="P61" s="306"/>
      <c r="Q61" s="309"/>
      <c r="W61" s="324">
        <f>W55</f>
        <v>147.3872</v>
      </c>
      <c r="X61" s="322">
        <f>X55</f>
        <v>5</v>
      </c>
      <c r="Y61" s="322"/>
      <c r="Z61" s="324">
        <f>Z55</f>
        <v>76.4</v>
      </c>
      <c r="AA61" s="357">
        <f>IF(AND(ISTEXT(C61),NOT(EXACT(I61,"R"))),INDEX([2]!RES100,MATCH(C61,[2]!SWIMMERS,0)),"")</f>
        <v>73.5255</v>
      </c>
      <c r="AB61" s="357">
        <f>IF(ISTEXT(I61),IF(AND(NOT(EXACT(I61,"R")),NOT(EXACT(Q61,"R"))),INDEX([2]!RES100,MATCH(I61,[2]!SWIMMERS,0)),""),"")</f>
      </c>
      <c r="AC61" s="358"/>
      <c r="AD61" s="357"/>
      <c r="AE61" s="357"/>
      <c r="AF61" s="357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6"/>
      <c r="B62" s="122"/>
      <c r="C62" s="308"/>
      <c r="E62" s="306"/>
      <c r="G62" s="316"/>
      <c r="H62" s="319"/>
      <c r="I62" s="308"/>
      <c r="J62" s="314"/>
      <c r="K62" s="306"/>
      <c r="M62" s="306"/>
      <c r="N62" s="315"/>
      <c r="P62" s="306"/>
      <c r="Q62" s="309"/>
      <c r="W62" s="324">
        <f>W55</f>
        <v>147.3872</v>
      </c>
      <c r="X62" s="322">
        <f>X55</f>
        <v>5</v>
      </c>
      <c r="Y62" s="322"/>
      <c r="Z62" s="324">
        <f>Z55</f>
        <v>76.4</v>
      </c>
      <c r="AA62" s="357"/>
      <c r="AB62" s="357"/>
      <c r="AC62" s="358"/>
      <c r="AD62" s="357"/>
      <c r="AE62" s="357"/>
      <c r="AF62" s="357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6">
        <v>2</v>
      </c>
      <c r="B63" s="122">
        <v>4</v>
      </c>
      <c r="C63" s="114" t="s">
        <v>183</v>
      </c>
      <c r="D63" s="113"/>
      <c r="E63" s="113"/>
      <c r="F63" s="113"/>
      <c r="G63" s="235"/>
      <c r="H63" s="318"/>
      <c r="I63" s="308"/>
      <c r="J63" s="312"/>
      <c r="K63" s="115"/>
      <c r="L63" s="116"/>
      <c r="M63" s="117"/>
      <c r="N63" s="118"/>
      <c r="O63" s="307"/>
      <c r="P63" s="319"/>
      <c r="S63" s="256">
        <f>IF(FIGS_PART,ROUND(AA63*FIGS_PART,4),"")</f>
        <v>64.8438</v>
      </c>
      <c r="T63" s="256"/>
      <c r="U63" s="256">
        <f>IF(FREE_PART,INDEX(FREE_SCORE!RES50,MATCH(Y63,FREE_SCORE!ID,0)),"")</f>
        <v>71.7</v>
      </c>
      <c r="V63" s="258">
        <f>SUM(S63:U63)</f>
        <v>136.5438</v>
      </c>
      <c r="W63" s="352">
        <f>V63</f>
        <v>136.5438</v>
      </c>
      <c r="X63" s="322">
        <f>[1]!sn_val(B63)</f>
        <v>4</v>
      </c>
      <c r="Y63" s="322">
        <v>4</v>
      </c>
      <c r="Z63" s="324">
        <f>U63</f>
        <v>71.7</v>
      </c>
      <c r="AA63" s="357">
        <f>IF(AC63,NA(),IF(AB63,ROUND(SUM(AA64:AB69)/AB63,4),0))</f>
        <v>64.8438</v>
      </c>
      <c r="AB63" s="357">
        <f>COUNT(AA64:AB69)</f>
        <v>8</v>
      </c>
      <c r="AC63" s="358">
        <f>COUNTIF(AA64:AB69,NA())</f>
        <v>0</v>
      </c>
      <c r="AD63" s="357"/>
      <c r="AE63" s="357"/>
      <c r="AF63" s="357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6"/>
      <c r="B64" s="122"/>
      <c r="C64" s="306" t="s">
        <v>144</v>
      </c>
      <c r="E64" s="306"/>
      <c r="G64" s="316" t="s">
        <v>180</v>
      </c>
      <c r="H64" s="319"/>
      <c r="I64" s="310" t="s">
        <v>155</v>
      </c>
      <c r="J64" s="313"/>
      <c r="K64" s="306"/>
      <c r="L64" s="306"/>
      <c r="M64" s="306"/>
      <c r="N64" s="316"/>
      <c r="O64" s="235" t="s">
        <v>178</v>
      </c>
      <c r="P64" s="318"/>
      <c r="Q64" s="308"/>
      <c r="W64" s="324">
        <f>W63</f>
        <v>136.5438</v>
      </c>
      <c r="X64" s="322">
        <f>X63</f>
        <v>4</v>
      </c>
      <c r="Y64" s="322"/>
      <c r="Z64" s="324">
        <f>Z63</f>
        <v>71.7</v>
      </c>
      <c r="AA64" s="357">
        <f>IF(AND(ISTEXT(C64),NOT(EXACT(I64,"R"))),INDEX([2]!RES100,MATCH(C64,[2]!SWIMMERS,0)),"")</f>
        <v>60.727</v>
      </c>
      <c r="AB64" s="357">
        <f>IF(ISTEXT(I64),IF(AND(NOT(EXACT(I64,"R")),NOT(EXACT(Q64,"R"))),INDEX([2]!RES100,MATCH(I64,[2]!SWIMMERS,0)),""),"")</f>
        <v>61.5408</v>
      </c>
      <c r="AC64" s="358"/>
      <c r="AD64" s="357"/>
      <c r="AE64" s="357"/>
      <c r="AF64" s="357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6"/>
      <c r="B65" s="122"/>
      <c r="C65" s="308" t="s">
        <v>145</v>
      </c>
      <c r="E65" s="306"/>
      <c r="G65" s="316" t="s">
        <v>180</v>
      </c>
      <c r="H65" s="319"/>
      <c r="I65" s="335" t="s">
        <v>157</v>
      </c>
      <c r="J65" s="313"/>
      <c r="K65" s="311"/>
      <c r="L65" s="308"/>
      <c r="M65" s="308"/>
      <c r="N65" s="317"/>
      <c r="O65" s="235" t="s">
        <v>178</v>
      </c>
      <c r="P65" s="318"/>
      <c r="Q65" s="308"/>
      <c r="W65" s="324">
        <f>W63</f>
        <v>136.5438</v>
      </c>
      <c r="X65" s="322">
        <f>X63</f>
        <v>4</v>
      </c>
      <c r="Y65" s="322"/>
      <c r="Z65" s="324">
        <f>Z63</f>
        <v>71.7</v>
      </c>
      <c r="AA65" s="357">
        <f>IF(AND(ISTEXT(C65),NOT(EXACT(I65,"R"))),INDEX([2]!RES100,MATCH(C65,[2]!SWIMMERS,0)),"")</f>
        <v>66.3776</v>
      </c>
      <c r="AB65" s="357">
        <f>IF(ISTEXT(I65),IF(AND(NOT(EXACT(I65,"R")),NOT(EXACT(Q65,"R"))),INDEX([2]!RES100,MATCH(I65,[2]!SWIMMERS,0)),""),"")</f>
        <v>65.7602</v>
      </c>
      <c r="AC65" s="358"/>
      <c r="AD65" s="357"/>
      <c r="AE65" s="357"/>
      <c r="AF65" s="357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6"/>
      <c r="B66" s="122"/>
      <c r="C66" s="308" t="s">
        <v>148</v>
      </c>
      <c r="E66" s="306"/>
      <c r="G66" s="316" t="s">
        <v>178</v>
      </c>
      <c r="H66" s="319"/>
      <c r="I66" s="308" t="s">
        <v>151</v>
      </c>
      <c r="J66" s="314"/>
      <c r="K66" s="306"/>
      <c r="M66" s="306"/>
      <c r="N66" s="315"/>
      <c r="O66" s="316" t="s">
        <v>178</v>
      </c>
      <c r="P66" s="319"/>
      <c r="Q66" s="308" t="s">
        <v>2</v>
      </c>
      <c r="W66" s="324">
        <f>W63</f>
        <v>136.5438</v>
      </c>
      <c r="X66" s="322">
        <f>X63</f>
        <v>4</v>
      </c>
      <c r="Y66" s="322"/>
      <c r="Z66" s="324">
        <f>Z63</f>
        <v>71.7</v>
      </c>
      <c r="AA66" s="357">
        <f>IF(AND(ISTEXT(C66),NOT(EXACT(I66,"R"))),INDEX([2]!RES100,MATCH(C66,[2]!SWIMMERS,0)),"")</f>
        <v>64.5434</v>
      </c>
      <c r="AB66" s="357">
        <f>IF(ISTEXT(I66),IF(AND(NOT(EXACT(I66,"R")),NOT(EXACT(Q66,"R"))),INDEX([2]!RES100,MATCH(I66,[2]!SWIMMERS,0)),""),"")</f>
      </c>
      <c r="AC66" s="358"/>
      <c r="AD66" s="357"/>
      <c r="AE66" s="357"/>
      <c r="AF66" s="357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6"/>
      <c r="B67" s="122"/>
      <c r="C67" s="310" t="s">
        <v>149</v>
      </c>
      <c r="E67" s="306"/>
      <c r="G67" s="316" t="s">
        <v>180</v>
      </c>
      <c r="H67" s="319"/>
      <c r="I67" s="308" t="s">
        <v>156</v>
      </c>
      <c r="J67" s="314"/>
      <c r="K67" s="306"/>
      <c r="M67" s="306"/>
      <c r="N67" s="315"/>
      <c r="O67" s="316" t="s">
        <v>178</v>
      </c>
      <c r="P67" s="319"/>
      <c r="Q67" s="308" t="s">
        <v>2</v>
      </c>
      <c r="W67" s="324">
        <f>W63</f>
        <v>136.5438</v>
      </c>
      <c r="X67" s="322">
        <f>X63</f>
        <v>4</v>
      </c>
      <c r="Y67" s="322"/>
      <c r="Z67" s="324">
        <f>Z63</f>
        <v>71.7</v>
      </c>
      <c r="AA67" s="357">
        <f>IF(AND(ISTEXT(C67),NOT(EXACT(I67,"R"))),INDEX([2]!RES100,MATCH(C67,[2]!SWIMMERS,0)),"")</f>
        <v>62.9898</v>
      </c>
      <c r="AB67" s="357">
        <f>IF(ISTEXT(I67),IF(AND(NOT(EXACT(I67,"R")),NOT(EXACT(Q67,"R"))),INDEX([2]!RES100,MATCH(I67,[2]!SWIMMERS,0)),""),"")</f>
      </c>
      <c r="AC67" s="358"/>
      <c r="AD67" s="357"/>
      <c r="AE67" s="357"/>
      <c r="AF67" s="357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6"/>
      <c r="B68" s="122"/>
      <c r="C68" s="308" t="s">
        <v>150</v>
      </c>
      <c r="E68" s="306"/>
      <c r="G68" s="316" t="s">
        <v>178</v>
      </c>
      <c r="H68" s="319"/>
      <c r="I68" s="310"/>
      <c r="J68" s="314"/>
      <c r="K68" s="306"/>
      <c r="M68" s="306"/>
      <c r="N68" s="315"/>
      <c r="O68" s="307"/>
      <c r="P68" s="319"/>
      <c r="Q68" s="308"/>
      <c r="W68" s="324">
        <f>W63</f>
        <v>136.5438</v>
      </c>
      <c r="X68" s="322">
        <f>X63</f>
        <v>4</v>
      </c>
      <c r="Y68" s="322"/>
      <c r="Z68" s="324">
        <f>Z63</f>
        <v>71.7</v>
      </c>
      <c r="AA68" s="357">
        <f>IF(AND(ISTEXT(C68),NOT(EXACT(I68,"R"))),INDEX([2]!RES100,MATCH(C68,[2]!SWIMMERS,0)),"")</f>
        <v>68.4235</v>
      </c>
      <c r="AB68" s="357">
        <f>IF(ISTEXT(I68),IF(AND(NOT(EXACT(I68,"R")),NOT(EXACT(Q68,"R"))),INDEX([2]!RES100,MATCH(I68,[2]!SWIMMERS,0)),""),"")</f>
      </c>
      <c r="AC68" s="358"/>
      <c r="AD68" s="357"/>
      <c r="AE68" s="357"/>
      <c r="AF68" s="357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6"/>
      <c r="B69" s="122"/>
      <c r="C69" s="308" t="s">
        <v>152</v>
      </c>
      <c r="E69" s="306"/>
      <c r="G69" s="316" t="s">
        <v>180</v>
      </c>
      <c r="H69" s="319"/>
      <c r="I69" s="308"/>
      <c r="J69" s="313"/>
      <c r="N69" s="121"/>
      <c r="O69" s="307"/>
      <c r="P69" s="319"/>
      <c r="W69" s="324">
        <f>W63</f>
        <v>136.5438</v>
      </c>
      <c r="X69" s="322">
        <f>X63</f>
        <v>4</v>
      </c>
      <c r="Y69" s="322"/>
      <c r="Z69" s="324">
        <f>Z63</f>
        <v>71.7</v>
      </c>
      <c r="AA69" s="357">
        <f>IF(AND(ISTEXT(C69),NOT(EXACT(I69,"R"))),INDEX([2]!RES100,MATCH(C69,[2]!SWIMMERS,0)),"")</f>
        <v>68.3878</v>
      </c>
      <c r="AB69" s="357">
        <f>IF(ISTEXT(I69),IF(AND(NOT(EXACT(I69,"R")),NOT(EXACT(Q69,"R"))),INDEX([2]!RES100,MATCH(I69,[2]!SWIMMERS,0)),""),"")</f>
      </c>
      <c r="AC69" s="358"/>
      <c r="AD69" s="357"/>
      <c r="AE69" s="357"/>
      <c r="AF69" s="357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6"/>
      <c r="B70" s="122"/>
      <c r="C70" s="308"/>
      <c r="E70" s="306"/>
      <c r="G70" s="316"/>
      <c r="H70" s="319"/>
      <c r="I70" s="308"/>
      <c r="J70" s="313"/>
      <c r="N70" s="121"/>
      <c r="O70" s="307"/>
      <c r="P70" s="319"/>
      <c r="W70" s="324">
        <f>W63</f>
        <v>136.5438</v>
      </c>
      <c r="X70" s="322">
        <f>X63</f>
        <v>4</v>
      </c>
      <c r="Y70" s="322"/>
      <c r="Z70" s="324">
        <f>Z63</f>
        <v>71.7</v>
      </c>
      <c r="AA70" s="357"/>
      <c r="AB70" s="357"/>
      <c r="AC70" s="358"/>
      <c r="AD70" s="357"/>
      <c r="AE70" s="357"/>
      <c r="AF70" s="357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6">
        <v>3</v>
      </c>
      <c r="B71" s="122">
        <v>6</v>
      </c>
      <c r="C71" s="114" t="s">
        <v>183</v>
      </c>
      <c r="E71" s="306"/>
      <c r="G71" s="316"/>
      <c r="H71" s="319"/>
      <c r="I71" s="308"/>
      <c r="J71" s="314"/>
      <c r="K71" s="306"/>
      <c r="M71" s="306"/>
      <c r="N71" s="315"/>
      <c r="O71" s="307"/>
      <c r="P71" s="319"/>
      <c r="S71" s="256">
        <f>IF(FIGS_PART,ROUND(AA71*FIGS_PART,4),"")</f>
        <v>60.9155</v>
      </c>
      <c r="T71" s="256"/>
      <c r="U71" s="256">
        <f>IF(FREE_PART,INDEX(FREE_SCORE!RES50,MATCH(Y71,FREE_SCORE!ID,0)),"")</f>
        <v>70.4333</v>
      </c>
      <c r="V71" s="258">
        <f>SUM(S71:U71)</f>
        <v>131.3488</v>
      </c>
      <c r="W71" s="352">
        <f>V71</f>
        <v>131.3488</v>
      </c>
      <c r="X71" s="322">
        <f>[1]!sn_val(B71)</f>
        <v>6</v>
      </c>
      <c r="Y71" s="322">
        <v>3</v>
      </c>
      <c r="Z71" s="324">
        <f>U71</f>
        <v>70.4333</v>
      </c>
      <c r="AA71" s="357">
        <f>IF(AC71,NA(),IF(AB71,ROUND(SUM(AA72:AB77)/AB71,4),0))</f>
        <v>60.9155</v>
      </c>
      <c r="AB71" s="357">
        <f>COUNT(AA72:AB77)</f>
        <v>8</v>
      </c>
      <c r="AC71" s="358">
        <f>COUNTIF(AA72:AB77,NA())</f>
        <v>0</v>
      </c>
      <c r="AD71" s="357"/>
      <c r="AE71" s="357"/>
      <c r="AF71" s="357"/>
      <c r="AH71" s="117"/>
      <c r="AI71" s="117"/>
      <c r="AJ71" s="117"/>
      <c r="AK71" s="117"/>
      <c r="AL71" s="117"/>
      <c r="AM71" s="117"/>
      <c r="AN71" s="117"/>
      <c r="AO71" s="117"/>
      <c r="AP71" s="117"/>
    </row>
    <row r="72" spans="1:42" s="123" customFormat="1" ht="17.25" customHeight="1">
      <c r="A72" s="326"/>
      <c r="B72" s="122"/>
      <c r="C72" s="308" t="s">
        <v>144</v>
      </c>
      <c r="E72" s="306"/>
      <c r="G72" s="316" t="s">
        <v>180</v>
      </c>
      <c r="H72" s="319"/>
      <c r="I72" s="306" t="s">
        <v>154</v>
      </c>
      <c r="J72" s="314"/>
      <c r="K72" s="306"/>
      <c r="M72" s="308"/>
      <c r="N72" s="315"/>
      <c r="O72" s="316" t="s">
        <v>177</v>
      </c>
      <c r="P72" s="319"/>
      <c r="Q72" s="308"/>
      <c r="W72" s="324">
        <f>W71</f>
        <v>131.3488</v>
      </c>
      <c r="X72" s="322">
        <f>X71</f>
        <v>6</v>
      </c>
      <c r="Y72" s="322"/>
      <c r="Z72" s="324">
        <f>Z71</f>
        <v>70.4333</v>
      </c>
      <c r="AA72" s="357">
        <f>IF(AND(ISTEXT(C72),NOT(EXACT(I72,"R"))),INDEX([2]!RES100,MATCH(C72,[2]!SWIMMERS,0)),"")</f>
        <v>60.727</v>
      </c>
      <c r="AB72" s="357">
        <f>IF(ISTEXT(I72),IF(AND(NOT(EXACT(I72,"R")),NOT(EXACT(Q72,"R"))),INDEX([2]!RES100,MATCH(I72,[2]!SWIMMERS,0)),""),"")</f>
        <v>61.3061</v>
      </c>
      <c r="AC72" s="358"/>
      <c r="AD72" s="357"/>
      <c r="AE72" s="357"/>
      <c r="AF72" s="357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6"/>
      <c r="B73" s="122"/>
      <c r="C73" s="308" t="s">
        <v>146</v>
      </c>
      <c r="E73" s="306"/>
      <c r="G73" s="316" t="s">
        <v>178</v>
      </c>
      <c r="H73" s="319"/>
      <c r="I73" s="310" t="s">
        <v>156</v>
      </c>
      <c r="J73" s="314"/>
      <c r="K73" s="309"/>
      <c r="M73" s="308"/>
      <c r="N73" s="315"/>
      <c r="O73" s="235" t="s">
        <v>178</v>
      </c>
      <c r="P73" s="318"/>
      <c r="Q73" s="308"/>
      <c r="W73" s="324">
        <f>W71</f>
        <v>131.3488</v>
      </c>
      <c r="X73" s="322">
        <f>X71</f>
        <v>6</v>
      </c>
      <c r="Y73" s="322"/>
      <c r="Z73" s="324">
        <f>Z71</f>
        <v>70.4333</v>
      </c>
      <c r="AA73" s="357">
        <f>IF(AND(ISTEXT(C73),NOT(EXACT(I73,"R"))),INDEX([2]!RES100,MATCH(C73,[2]!SWIMMERS,0)),"")</f>
        <v>57.2934</v>
      </c>
      <c r="AB73" s="357">
        <f>IF(ISTEXT(I73),IF(AND(NOT(EXACT(I73,"R")),NOT(EXACT(Q73,"R"))),INDEX([2]!RES100,MATCH(I73,[2]!SWIMMERS,0)),""),"")</f>
        <v>58.1199</v>
      </c>
      <c r="AC73" s="358"/>
      <c r="AD73" s="357"/>
      <c r="AE73" s="357"/>
      <c r="AF73" s="357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6"/>
      <c r="B74" s="122"/>
      <c r="C74" s="308" t="s">
        <v>145</v>
      </c>
      <c r="E74" s="306"/>
      <c r="G74" s="316" t="s">
        <v>180</v>
      </c>
      <c r="H74" s="319"/>
      <c r="I74" s="308" t="s">
        <v>152</v>
      </c>
      <c r="J74" s="314"/>
      <c r="K74" s="306"/>
      <c r="M74" s="308"/>
      <c r="N74" s="315"/>
      <c r="O74" s="316" t="s">
        <v>180</v>
      </c>
      <c r="P74" s="319"/>
      <c r="Q74" s="306" t="s">
        <v>2</v>
      </c>
      <c r="W74" s="324">
        <f>W71</f>
        <v>131.3488</v>
      </c>
      <c r="X74" s="322">
        <f>X71</f>
        <v>6</v>
      </c>
      <c r="Y74" s="322"/>
      <c r="Z74" s="324">
        <f>Z71</f>
        <v>70.4333</v>
      </c>
      <c r="AA74" s="357">
        <f>IF(AND(ISTEXT(C74),NOT(EXACT(I74,"R"))),INDEX([2]!RES100,MATCH(C74,[2]!SWIMMERS,0)),"")</f>
        <v>66.3776</v>
      </c>
      <c r="AB74" s="357">
        <f>IF(ISTEXT(I74),IF(AND(NOT(EXACT(I74,"R")),NOT(EXACT(Q74,"R"))),INDEX([2]!RES100,MATCH(I74,[2]!SWIMMERS,0)),""),"")</f>
      </c>
      <c r="AC74" s="358"/>
      <c r="AD74" s="357"/>
      <c r="AE74" s="357"/>
      <c r="AF74" s="357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6"/>
      <c r="B75" s="122"/>
      <c r="C75" s="308" t="s">
        <v>147</v>
      </c>
      <c r="E75" s="306"/>
      <c r="G75" s="316" t="s">
        <v>177</v>
      </c>
      <c r="H75" s="319"/>
      <c r="I75" s="308" t="s">
        <v>153</v>
      </c>
      <c r="J75" s="314"/>
      <c r="K75" s="306"/>
      <c r="M75" s="306"/>
      <c r="N75" s="315"/>
      <c r="O75" s="316" t="s">
        <v>180</v>
      </c>
      <c r="P75" s="319"/>
      <c r="Q75" s="308" t="s">
        <v>2</v>
      </c>
      <c r="W75" s="324">
        <f>W71</f>
        <v>131.3488</v>
      </c>
      <c r="X75" s="322">
        <f>X71</f>
        <v>6</v>
      </c>
      <c r="Y75" s="322"/>
      <c r="Z75" s="324">
        <f>Z71</f>
        <v>70.4333</v>
      </c>
      <c r="AA75" s="357">
        <f>IF(AND(ISTEXT(C75),NOT(EXACT(I75,"R"))),INDEX([2]!RES100,MATCH(C75,[2]!SWIMMERS,0)),"")</f>
        <v>61.6582</v>
      </c>
      <c r="AB75" s="357">
        <f>IF(ISTEXT(I75),IF(AND(NOT(EXACT(I75,"R")),NOT(EXACT(Q75,"R"))),INDEX([2]!RES100,MATCH(I75,[2]!SWIMMERS,0)),""),"")</f>
      </c>
      <c r="AC75" s="358"/>
      <c r="AD75" s="357"/>
      <c r="AE75" s="357"/>
      <c r="AF75" s="357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6"/>
      <c r="B76" s="122"/>
      <c r="C76" s="335" t="s">
        <v>149</v>
      </c>
      <c r="E76" s="306"/>
      <c r="G76" s="316" t="s">
        <v>180</v>
      </c>
      <c r="H76" s="319"/>
      <c r="I76" s="308"/>
      <c r="J76" s="314"/>
      <c r="K76" s="306"/>
      <c r="M76" s="306"/>
      <c r="N76" s="315"/>
      <c r="P76" s="306"/>
      <c r="Q76" s="309"/>
      <c r="W76" s="324">
        <f>W71</f>
        <v>131.3488</v>
      </c>
      <c r="X76" s="322">
        <f>X71</f>
        <v>6</v>
      </c>
      <c r="Y76" s="322"/>
      <c r="Z76" s="324">
        <f>Z71</f>
        <v>70.4333</v>
      </c>
      <c r="AA76" s="357">
        <f>IF(AND(ISTEXT(C76),NOT(EXACT(I76,"R"))),INDEX([2]!RES100,MATCH(C76,[2]!SWIMMERS,0)),"")</f>
        <v>62.9898</v>
      </c>
      <c r="AB76" s="357">
        <f>IF(ISTEXT(I76),IF(AND(NOT(EXACT(I76,"R")),NOT(EXACT(Q76,"R"))),INDEX([2]!RES100,MATCH(I76,[2]!SWIMMERS,0)),""),"")</f>
      </c>
      <c r="AC76" s="358"/>
      <c r="AD76" s="357"/>
      <c r="AE76" s="357"/>
      <c r="AF76" s="357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6"/>
      <c r="B77" s="122"/>
      <c r="C77" s="113" t="s">
        <v>151</v>
      </c>
      <c r="D77" s="113"/>
      <c r="E77" s="113"/>
      <c r="F77" s="113"/>
      <c r="G77" s="235" t="s">
        <v>178</v>
      </c>
      <c r="H77" s="318"/>
      <c r="I77" s="308"/>
      <c r="J77" s="312"/>
      <c r="K77" s="115"/>
      <c r="L77" s="116"/>
      <c r="M77" s="117"/>
      <c r="N77" s="118"/>
      <c r="O77" s="307"/>
      <c r="P77" s="319"/>
      <c r="W77" s="324">
        <f>W71</f>
        <v>131.3488</v>
      </c>
      <c r="X77" s="322">
        <f>X71</f>
        <v>6</v>
      </c>
      <c r="Y77" s="322"/>
      <c r="Z77" s="324">
        <f>Z71</f>
        <v>70.4333</v>
      </c>
      <c r="AA77" s="357">
        <f>IF(AND(ISTEXT(C77),NOT(EXACT(I77,"R"))),INDEX([2]!RES100,MATCH(C77,[2]!SWIMMERS,0)),"")</f>
        <v>58.852</v>
      </c>
      <c r="AB77" s="357">
        <f>IF(ISTEXT(I77),IF(AND(NOT(EXACT(I77,"R")),NOT(EXACT(Q77,"R"))),INDEX([2]!RES100,MATCH(I77,[2]!SWIMMERS,0)),""),"")</f>
      </c>
      <c r="AC77" s="358"/>
      <c r="AD77" s="357"/>
      <c r="AE77" s="357"/>
      <c r="AF77" s="357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6"/>
      <c r="B78" s="122"/>
      <c r="C78" s="113"/>
      <c r="D78" s="113"/>
      <c r="E78" s="113"/>
      <c r="F78" s="113"/>
      <c r="G78" s="235"/>
      <c r="H78" s="318"/>
      <c r="I78" s="308"/>
      <c r="J78" s="312"/>
      <c r="K78" s="115"/>
      <c r="L78" s="116"/>
      <c r="M78" s="117"/>
      <c r="N78" s="118"/>
      <c r="O78" s="307"/>
      <c r="P78" s="319"/>
      <c r="W78" s="324">
        <f>W71</f>
        <v>131.3488</v>
      </c>
      <c r="X78" s="322">
        <f>X71</f>
        <v>6</v>
      </c>
      <c r="Y78" s="322"/>
      <c r="Z78" s="324">
        <f>Z71</f>
        <v>70.4333</v>
      </c>
      <c r="AA78" s="357"/>
      <c r="AB78" s="357"/>
      <c r="AC78" s="358"/>
      <c r="AD78" s="357"/>
      <c r="AE78" s="357"/>
      <c r="AF78" s="357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6">
        <v>4</v>
      </c>
      <c r="B79" s="122">
        <v>2</v>
      </c>
      <c r="C79" s="114" t="s">
        <v>182</v>
      </c>
      <c r="E79" s="306"/>
      <c r="G79" s="316"/>
      <c r="H79" s="319"/>
      <c r="J79" s="313"/>
      <c r="N79" s="121"/>
      <c r="Q79" s="311"/>
      <c r="S79" s="256">
        <f>IF(FIGS_PART,ROUND(AA79*FIGS_PART,4),"")</f>
        <v>58.0447</v>
      </c>
      <c r="T79" s="256"/>
      <c r="U79" s="256">
        <f>IF(FREE_PART,INDEX(FREE_SCORE!RES50,MATCH(Y79,FREE_SCORE!ID,0)),"")</f>
        <v>66.2333</v>
      </c>
      <c r="V79" s="258">
        <f>SUM(S79:U79)</f>
        <v>124.27799999999999</v>
      </c>
      <c r="W79" s="352">
        <f>V79</f>
        <v>124.27799999999999</v>
      </c>
      <c r="X79" s="322">
        <f>[1]!sn_val(B79)</f>
        <v>2</v>
      </c>
      <c r="Y79" s="322">
        <v>2</v>
      </c>
      <c r="Z79" s="324">
        <f>U79</f>
        <v>66.2333</v>
      </c>
      <c r="AA79" s="357">
        <f>IF(AC79,NA(),IF(AB79,ROUND(SUM(AA80:AB85)/AB79,4),0))</f>
        <v>58.0447</v>
      </c>
      <c r="AB79" s="357">
        <f>COUNT(AA80:AB85)</f>
        <v>8</v>
      </c>
      <c r="AC79" s="358">
        <f>COUNTIF(AA80:AB85,NA())</f>
        <v>0</v>
      </c>
      <c r="AD79" s="357"/>
      <c r="AE79" s="357"/>
      <c r="AF79" s="357"/>
      <c r="AG79" s="117"/>
      <c r="AH79" s="126"/>
      <c r="AI79" s="126"/>
      <c r="AJ79" s="126"/>
      <c r="AK79" s="126"/>
      <c r="AL79" s="126"/>
      <c r="AM79" s="126"/>
      <c r="AN79" s="126"/>
      <c r="AO79" s="126"/>
      <c r="AP79" s="126"/>
    </row>
    <row r="80" spans="1:42" s="123" customFormat="1" ht="17.25" customHeight="1">
      <c r="A80" s="326"/>
      <c r="B80" s="122"/>
      <c r="C80" s="308" t="s">
        <v>142</v>
      </c>
      <c r="E80" s="306"/>
      <c r="G80" s="316" t="s">
        <v>180</v>
      </c>
      <c r="H80" s="319"/>
      <c r="I80" s="308" t="s">
        <v>138</v>
      </c>
      <c r="J80" s="314"/>
      <c r="K80" s="309"/>
      <c r="M80" s="308"/>
      <c r="N80" s="315"/>
      <c r="O80" s="316" t="s">
        <v>178</v>
      </c>
      <c r="P80" s="319"/>
      <c r="Q80" s="308"/>
      <c r="W80" s="324">
        <f>W79</f>
        <v>124.27799999999999</v>
      </c>
      <c r="X80" s="322">
        <f>X79</f>
        <v>2</v>
      </c>
      <c r="Y80" s="322"/>
      <c r="Z80" s="324">
        <f>Z79</f>
        <v>66.2333</v>
      </c>
      <c r="AA80" s="357">
        <f>IF(AND(ISTEXT(C80),NOT(EXACT(I80,"R"))),INDEX([2]!RES100,MATCH(C80,[2]!SWIMMERS,0)),"")</f>
        <v>56.2245</v>
      </c>
      <c r="AB80" s="357">
        <f>IF(ISTEXT(I80),IF(AND(NOT(EXACT(I80,"R")),NOT(EXACT(Q80,"R"))),INDEX([2]!RES100,MATCH(I80,[2]!SWIMMERS,0)),""),"")</f>
        <v>58.5128</v>
      </c>
      <c r="AC80" s="358"/>
      <c r="AD80" s="357"/>
      <c r="AE80" s="357"/>
      <c r="AF80" s="357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6"/>
      <c r="B81" s="122"/>
      <c r="C81" s="306" t="s">
        <v>134</v>
      </c>
      <c r="E81" s="306"/>
      <c r="G81" s="316" t="s">
        <v>179</v>
      </c>
      <c r="H81" s="319"/>
      <c r="I81" s="308" t="s">
        <v>143</v>
      </c>
      <c r="J81" s="313"/>
      <c r="K81" s="306"/>
      <c r="L81" s="306"/>
      <c r="M81" s="306"/>
      <c r="N81" s="316"/>
      <c r="O81" s="316" t="s">
        <v>180</v>
      </c>
      <c r="P81" s="319"/>
      <c r="Q81" s="308"/>
      <c r="W81" s="324">
        <f>W79</f>
        <v>124.27799999999999</v>
      </c>
      <c r="X81" s="322">
        <f>X79</f>
        <v>2</v>
      </c>
      <c r="Y81" s="322"/>
      <c r="Z81" s="324">
        <f>Z79</f>
        <v>66.2333</v>
      </c>
      <c r="AA81" s="357">
        <f>IF(AND(ISTEXT(C81),NOT(EXACT(I81,"R"))),INDEX([2]!RES100,MATCH(C81,[2]!SWIMMERS,0)),"")</f>
        <v>61.3801</v>
      </c>
      <c r="AB81" s="357">
        <f>IF(ISTEXT(I81),IF(AND(NOT(EXACT(I81,"R")),NOT(EXACT(Q81,"R"))),INDEX([2]!RES100,MATCH(I81,[2]!SWIMMERS,0)),""),"")</f>
        <v>54</v>
      </c>
      <c r="AC81" s="358"/>
      <c r="AD81" s="357"/>
      <c r="AE81" s="357"/>
      <c r="AF81" s="357"/>
      <c r="AG81" s="117"/>
      <c r="AH81" s="126"/>
      <c r="AI81" s="126"/>
      <c r="AJ81" s="126"/>
      <c r="AK81" s="126"/>
      <c r="AL81" s="126"/>
      <c r="AM81" s="126"/>
      <c r="AN81" s="126"/>
      <c r="AO81" s="126"/>
      <c r="AP81" s="126"/>
    </row>
    <row r="82" spans="1:42" s="123" customFormat="1" ht="17.25" customHeight="1">
      <c r="A82" s="326"/>
      <c r="B82" s="122"/>
      <c r="C82" s="308" t="s">
        <v>136</v>
      </c>
      <c r="E82" s="306"/>
      <c r="G82" s="316" t="s">
        <v>178</v>
      </c>
      <c r="H82" s="319"/>
      <c r="I82" s="308" t="s">
        <v>139</v>
      </c>
      <c r="J82" s="313"/>
      <c r="K82" s="306"/>
      <c r="L82" s="306"/>
      <c r="M82" s="306"/>
      <c r="N82" s="316"/>
      <c r="O82" s="316" t="s">
        <v>177</v>
      </c>
      <c r="P82" s="319"/>
      <c r="Q82" s="310" t="s">
        <v>2</v>
      </c>
      <c r="W82" s="324">
        <f>W79</f>
        <v>124.27799999999999</v>
      </c>
      <c r="X82" s="322">
        <f>X79</f>
        <v>2</v>
      </c>
      <c r="Y82" s="322"/>
      <c r="Z82" s="324">
        <f>Z79</f>
        <v>66.2333</v>
      </c>
      <c r="AA82" s="357">
        <f>IF(AND(ISTEXT(C82),NOT(EXACT(I82,"R"))),INDEX([2]!RES100,MATCH(C82,[2]!SWIMMERS,0)),"")</f>
        <v>63.6173</v>
      </c>
      <c r="AB82" s="357">
        <f>IF(ISTEXT(I82),IF(AND(NOT(EXACT(I82,"R")),NOT(EXACT(Q82,"R"))),INDEX([2]!RES100,MATCH(I82,[2]!SWIMMERS,0)),""),"")</f>
      </c>
      <c r="AC82" s="358"/>
      <c r="AD82" s="357"/>
      <c r="AE82" s="357"/>
      <c r="AF82" s="357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6"/>
      <c r="B83" s="122"/>
      <c r="C83" s="308" t="s">
        <v>140</v>
      </c>
      <c r="E83" s="306"/>
      <c r="G83" s="316" t="s">
        <v>180</v>
      </c>
      <c r="H83" s="319"/>
      <c r="I83" s="335" t="s">
        <v>141</v>
      </c>
      <c r="J83" s="314"/>
      <c r="K83" s="306"/>
      <c r="M83" s="306"/>
      <c r="N83" s="315"/>
      <c r="O83" s="316" t="s">
        <v>180</v>
      </c>
      <c r="P83" s="319"/>
      <c r="Q83" s="310" t="s">
        <v>2</v>
      </c>
      <c r="W83" s="324">
        <f>W79</f>
        <v>124.27799999999999</v>
      </c>
      <c r="X83" s="322">
        <f>X79</f>
        <v>2</v>
      </c>
      <c r="Y83" s="322"/>
      <c r="Z83" s="324">
        <f>Z79</f>
        <v>66.2333</v>
      </c>
      <c r="AA83" s="357">
        <f>IF(AND(ISTEXT(C83),NOT(EXACT(I83,"R"))),INDEX([2]!RES100,MATCH(C83,[2]!SWIMMERS,0)),"")</f>
        <v>50.0408</v>
      </c>
      <c r="AB83" s="357">
        <f>IF(ISTEXT(I83),IF(AND(NOT(EXACT(I83,"R")),NOT(EXACT(Q83,"R"))),INDEX([2]!RES100,MATCH(I83,[2]!SWIMMERS,0)),""),"")</f>
      </c>
      <c r="AC83" s="358"/>
      <c r="AD83" s="357"/>
      <c r="AE83" s="357"/>
      <c r="AF83" s="357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6"/>
      <c r="B84" s="122"/>
      <c r="C84" s="310" t="s">
        <v>135</v>
      </c>
      <c r="E84" s="306"/>
      <c r="G84" s="316" t="s">
        <v>179</v>
      </c>
      <c r="H84" s="319"/>
      <c r="I84" s="310"/>
      <c r="J84" s="314"/>
      <c r="K84" s="306"/>
      <c r="M84" s="306"/>
      <c r="N84" s="315"/>
      <c r="O84" s="307"/>
      <c r="P84" s="319"/>
      <c r="Q84" s="310"/>
      <c r="W84" s="324">
        <f>W79</f>
        <v>124.27799999999999</v>
      </c>
      <c r="X84" s="322">
        <f>X79</f>
        <v>2</v>
      </c>
      <c r="Y84" s="322"/>
      <c r="Z84" s="324">
        <f>Z79</f>
        <v>66.2333</v>
      </c>
      <c r="AA84" s="357">
        <f>IF(AND(ISTEXT(C84),NOT(EXACT(I84,"R"))),INDEX([2]!RES100,MATCH(C84,[2]!SWIMMERS,0)),"")</f>
        <v>63.648</v>
      </c>
      <c r="AB84" s="357">
        <f>IF(ISTEXT(I84),IF(AND(NOT(EXACT(I84,"R")),NOT(EXACT(Q84,"R"))),INDEX([2]!RES100,MATCH(I84,[2]!SWIMMERS,0)),""),"")</f>
      </c>
      <c r="AC84" s="358"/>
      <c r="AD84" s="357"/>
      <c r="AE84" s="357"/>
      <c r="AF84" s="357"/>
      <c r="AH84" s="117"/>
      <c r="AI84" s="117"/>
      <c r="AJ84" s="117"/>
      <c r="AK84" s="117"/>
      <c r="AL84" s="117"/>
      <c r="AM84" s="117"/>
      <c r="AN84" s="117"/>
      <c r="AO84" s="117"/>
      <c r="AP84" s="117"/>
    </row>
    <row r="85" spans="1:42" s="123" customFormat="1" ht="17.25" customHeight="1">
      <c r="A85" s="326"/>
      <c r="B85" s="122"/>
      <c r="C85" s="308" t="s">
        <v>137</v>
      </c>
      <c r="E85" s="306"/>
      <c r="G85" s="316" t="s">
        <v>178</v>
      </c>
      <c r="H85" s="319"/>
      <c r="I85" s="308"/>
      <c r="J85" s="314"/>
      <c r="K85" s="306"/>
      <c r="M85" s="306"/>
      <c r="N85" s="315"/>
      <c r="O85" s="307"/>
      <c r="P85" s="319"/>
      <c r="W85" s="324">
        <f>W79</f>
        <v>124.27799999999999</v>
      </c>
      <c r="X85" s="322">
        <f>X79</f>
        <v>2</v>
      </c>
      <c r="Y85" s="322"/>
      <c r="Z85" s="324">
        <f>Z79</f>
        <v>66.2333</v>
      </c>
      <c r="AA85" s="357">
        <f>IF(AND(ISTEXT(C85),NOT(EXACT(I85,"R"))),INDEX([2]!RES100,MATCH(C85,[2]!SWIMMERS,0)),"")</f>
        <v>56.9337</v>
      </c>
      <c r="AB85" s="357">
        <f>IF(ISTEXT(I85),IF(AND(NOT(EXACT(I85,"R")),NOT(EXACT(Q85,"R"))),INDEX([2]!RES100,MATCH(I85,[2]!SWIMMERS,0)),""),"")</f>
      </c>
      <c r="AC85" s="358"/>
      <c r="AD85" s="357"/>
      <c r="AE85" s="357"/>
      <c r="AF85" s="357"/>
      <c r="AH85" s="117"/>
      <c r="AI85" s="117"/>
      <c r="AJ85" s="117"/>
      <c r="AK85" s="117"/>
      <c r="AL85" s="117"/>
      <c r="AM85" s="117"/>
      <c r="AN85" s="117"/>
      <c r="AO85" s="117"/>
      <c r="AP85" s="117"/>
    </row>
    <row r="86" spans="1:42" s="123" customFormat="1" ht="17.25" customHeight="1">
      <c r="A86" s="326"/>
      <c r="B86" s="122"/>
      <c r="C86" s="308"/>
      <c r="E86" s="306"/>
      <c r="G86" s="316"/>
      <c r="H86" s="319"/>
      <c r="I86" s="308"/>
      <c r="J86" s="314"/>
      <c r="K86" s="306"/>
      <c r="M86" s="306"/>
      <c r="N86" s="315"/>
      <c r="O86" s="307"/>
      <c r="P86" s="319"/>
      <c r="W86" s="324">
        <f>W79</f>
        <v>124.27799999999999</v>
      </c>
      <c r="X86" s="322">
        <f>X79</f>
        <v>2</v>
      </c>
      <c r="Y86" s="322"/>
      <c r="Z86" s="324">
        <f>Z79</f>
        <v>66.2333</v>
      </c>
      <c r="AA86" s="357"/>
      <c r="AB86" s="357"/>
      <c r="AC86" s="358"/>
      <c r="AD86" s="357"/>
      <c r="AE86" s="357"/>
      <c r="AF86" s="357"/>
      <c r="AH86" s="117"/>
      <c r="AI86" s="117"/>
      <c r="AJ86" s="117"/>
      <c r="AK86" s="117"/>
      <c r="AL86" s="117"/>
      <c r="AM86" s="117"/>
      <c r="AN86" s="117"/>
      <c r="AO86" s="117"/>
      <c r="AP86" s="117"/>
    </row>
    <row r="87" spans="1:43" s="123" customFormat="1" ht="17.25" customHeight="1">
      <c r="A87" s="325">
        <v>5</v>
      </c>
      <c r="B87" s="112">
        <v>1</v>
      </c>
      <c r="C87" s="114" t="s">
        <v>181</v>
      </c>
      <c r="D87" s="113"/>
      <c r="E87" s="113"/>
      <c r="F87" s="113"/>
      <c r="G87" s="113"/>
      <c r="H87" s="113"/>
      <c r="I87" s="114"/>
      <c r="J87" s="115"/>
      <c r="K87" s="115"/>
      <c r="L87" s="116"/>
      <c r="M87" s="117"/>
      <c r="N87" s="117"/>
      <c r="O87" s="118"/>
      <c r="P87" s="117"/>
      <c r="Q87" s="117"/>
      <c r="R87" s="117"/>
      <c r="S87" s="256">
        <f>IF(FIGS_PART,ROUND(AA87*FIGS_PART,4),"")</f>
        <v>55.2905</v>
      </c>
      <c r="T87" s="256"/>
      <c r="U87" s="256">
        <f>IF(FREE_PART,INDEX(FREE_SCORE!RES50,MATCH(Y87,FREE_SCORE!ID,0)),"")</f>
        <v>67.5333</v>
      </c>
      <c r="V87" s="258">
        <f>SUM(S87:U87)</f>
        <v>122.8238</v>
      </c>
      <c r="W87" s="352">
        <f>V87</f>
        <v>122.8238</v>
      </c>
      <c r="X87" s="321">
        <f>[1]!sn_val(B87)</f>
        <v>1</v>
      </c>
      <c r="Y87" s="321">
        <v>1</v>
      </c>
      <c r="Z87" s="323">
        <f>U87</f>
        <v>67.5333</v>
      </c>
      <c r="AA87" s="355">
        <f>IF(AC87,NA(),IF(AB87,ROUND(SUM(AA88:AB93)/AB87,4),0))</f>
        <v>55.2905</v>
      </c>
      <c r="AB87" s="356">
        <f>COUNT(AA88:AB93)</f>
        <v>8</v>
      </c>
      <c r="AC87" s="355">
        <f>COUNTIF(AA88:AB93,NA())</f>
        <v>0</v>
      </c>
      <c r="AD87" s="321"/>
      <c r="AE87" s="321"/>
      <c r="AF87" s="321"/>
      <c r="AG87" s="11"/>
      <c r="AH87" s="67"/>
      <c r="AI87" s="67"/>
      <c r="AJ87" s="67"/>
      <c r="AK87" s="67"/>
      <c r="AL87" s="265"/>
      <c r="AM87" s="265"/>
      <c r="AN87" s="265"/>
      <c r="AO87" s="265"/>
      <c r="AP87" s="265"/>
      <c r="AQ87" s="12"/>
    </row>
    <row r="88" spans="1:43" s="123" customFormat="1" ht="17.25" customHeight="1">
      <c r="A88" s="325"/>
      <c r="B88" s="112"/>
      <c r="C88" s="113" t="s">
        <v>128</v>
      </c>
      <c r="D88" s="113"/>
      <c r="E88" s="113"/>
      <c r="F88" s="113"/>
      <c r="G88" s="235" t="s">
        <v>178</v>
      </c>
      <c r="H88" s="318"/>
      <c r="I88" s="308" t="s">
        <v>127</v>
      </c>
      <c r="J88" s="312"/>
      <c r="K88" s="115"/>
      <c r="L88" s="116"/>
      <c r="M88" s="117"/>
      <c r="N88" s="118"/>
      <c r="O88" s="316" t="s">
        <v>177</v>
      </c>
      <c r="P88" s="319"/>
      <c r="Q88" s="310"/>
      <c r="R88" s="117"/>
      <c r="S88" s="117"/>
      <c r="T88" s="117"/>
      <c r="U88" s="117"/>
      <c r="V88" s="117"/>
      <c r="W88" s="323">
        <f>W87</f>
        <v>122.8238</v>
      </c>
      <c r="X88" s="321">
        <f>X87</f>
        <v>1</v>
      </c>
      <c r="Y88" s="321"/>
      <c r="Z88" s="323">
        <f>Z87</f>
        <v>67.5333</v>
      </c>
      <c r="AA88" s="355">
        <f>IF(AND(ISTEXT(C88),NOT(EXACT(I88,"R"))),INDEX([2]!RES100,MATCH(C88,[2]!SWIMMERS,0)),"")</f>
        <v>49.6939</v>
      </c>
      <c r="AB88" s="356">
        <f>IF(ISTEXT(I88),IF(AND(NOT(EXACT(I88,"R")),NOT(EXACT(Q88,"R"))),INDEX([2]!RES100,MATCH(I88,[2]!SWIMMERS,0)),""),"")</f>
        <v>60.148</v>
      </c>
      <c r="AC88" s="355"/>
      <c r="AD88" s="321"/>
      <c r="AE88" s="321"/>
      <c r="AF88" s="321"/>
      <c r="AG88" s="5"/>
      <c r="AH88" s="69"/>
      <c r="AI88" s="69"/>
      <c r="AJ88" s="69"/>
      <c r="AK88" s="69"/>
      <c r="AL88" s="69"/>
      <c r="AM88" s="69"/>
      <c r="AN88" s="69"/>
      <c r="AO88" s="69"/>
      <c r="AP88" s="69"/>
      <c r="AQ88" s="101"/>
    </row>
    <row r="89" spans="1:42" s="123" customFormat="1" ht="17.25" customHeight="1">
      <c r="A89" s="326"/>
      <c r="B89" s="122"/>
      <c r="C89" s="308" t="s">
        <v>131</v>
      </c>
      <c r="E89" s="306"/>
      <c r="G89" s="316" t="s">
        <v>177</v>
      </c>
      <c r="H89" s="319"/>
      <c r="I89" s="306" t="s">
        <v>129</v>
      </c>
      <c r="J89" s="313"/>
      <c r="N89" s="121"/>
      <c r="O89" s="316" t="s">
        <v>177</v>
      </c>
      <c r="P89" s="319"/>
      <c r="W89" s="324">
        <f>W87</f>
        <v>122.8238</v>
      </c>
      <c r="X89" s="322">
        <f>X87</f>
        <v>1</v>
      </c>
      <c r="Y89" s="322"/>
      <c r="Z89" s="324">
        <f>Z87</f>
        <v>67.5333</v>
      </c>
      <c r="AA89" s="357">
        <f>IF(AND(ISTEXT(C89),NOT(EXACT(I89,"R"))),INDEX([2]!RES100,MATCH(C89,[2]!SWIMMERS,0)),"")</f>
        <v>55.3571</v>
      </c>
      <c r="AB89" s="357">
        <f>IF(ISTEXT(I89),IF(AND(NOT(EXACT(I89,"R")),NOT(EXACT(Q89,"R"))),INDEX([2]!RES100,MATCH(I89,[2]!SWIMMERS,0)),""),"")</f>
        <v>51.102</v>
      </c>
      <c r="AC89" s="358"/>
      <c r="AD89" s="357"/>
      <c r="AE89" s="357"/>
      <c r="AF89" s="357"/>
      <c r="AG89" s="117"/>
      <c r="AH89" s="126"/>
      <c r="AI89" s="126"/>
      <c r="AJ89" s="126"/>
      <c r="AK89" s="126"/>
      <c r="AL89" s="126"/>
      <c r="AM89" s="126"/>
      <c r="AN89" s="126"/>
      <c r="AO89" s="126"/>
      <c r="AP89" s="126"/>
    </row>
    <row r="90" spans="1:43" s="123" customFormat="1" ht="17.25" customHeight="1">
      <c r="A90" s="325"/>
      <c r="B90" s="112"/>
      <c r="C90" s="335" t="s">
        <v>125</v>
      </c>
      <c r="D90" s="113"/>
      <c r="E90" s="113"/>
      <c r="F90" s="113"/>
      <c r="G90" s="235" t="s">
        <v>177</v>
      </c>
      <c r="H90" s="318"/>
      <c r="I90" s="308" t="s">
        <v>130</v>
      </c>
      <c r="J90" s="312"/>
      <c r="K90" s="115"/>
      <c r="L90" s="116"/>
      <c r="M90" s="117"/>
      <c r="N90" s="118"/>
      <c r="O90" s="316" t="s">
        <v>178</v>
      </c>
      <c r="P90" s="319"/>
      <c r="Q90" s="123" t="s">
        <v>2</v>
      </c>
      <c r="R90" s="117"/>
      <c r="S90" s="117"/>
      <c r="T90" s="117"/>
      <c r="U90" s="117"/>
      <c r="V90" s="117"/>
      <c r="W90" s="323">
        <f>W87</f>
        <v>122.8238</v>
      </c>
      <c r="X90" s="321">
        <f>X87</f>
        <v>1</v>
      </c>
      <c r="Y90" s="321"/>
      <c r="Z90" s="323">
        <f>Z87</f>
        <v>67.5333</v>
      </c>
      <c r="AA90" s="355">
        <f>IF(AND(ISTEXT(C90),NOT(EXACT(I90,"R"))),INDEX([2]!RES100,MATCH(C90,[2]!SWIMMERS,0)),"")</f>
        <v>58.4796</v>
      </c>
      <c r="AB90" s="356">
        <f>IF(ISTEXT(I90),IF(AND(NOT(EXACT(I90,"R")),NOT(EXACT(Q90,"R"))),INDEX([2]!RES100,MATCH(I90,[2]!SWIMMERS,0)),""),"")</f>
      </c>
      <c r="AC90" s="355"/>
      <c r="AD90" s="321"/>
      <c r="AE90" s="321"/>
      <c r="AF90" s="357"/>
      <c r="AG90" s="5"/>
      <c r="AH90" s="69"/>
      <c r="AI90" s="69"/>
      <c r="AJ90" s="69"/>
      <c r="AK90" s="69"/>
      <c r="AL90" s="69"/>
      <c r="AM90" s="69"/>
      <c r="AN90" s="69"/>
      <c r="AO90" s="69"/>
      <c r="AP90" s="69"/>
      <c r="AQ90" s="5"/>
    </row>
    <row r="91" spans="1:43" s="123" customFormat="1" ht="17.25" customHeight="1">
      <c r="A91" s="326"/>
      <c r="B91" s="122"/>
      <c r="C91" s="308" t="s">
        <v>126</v>
      </c>
      <c r="E91" s="306"/>
      <c r="G91" s="316" t="s">
        <v>177</v>
      </c>
      <c r="H91" s="319"/>
      <c r="I91" s="308"/>
      <c r="J91" s="314"/>
      <c r="K91" s="306"/>
      <c r="M91" s="306"/>
      <c r="N91" s="315"/>
      <c r="O91" s="307"/>
      <c r="P91" s="319"/>
      <c r="Q91" s="308"/>
      <c r="W91" s="324">
        <f>W87</f>
        <v>122.8238</v>
      </c>
      <c r="X91" s="322">
        <f>X87</f>
        <v>1</v>
      </c>
      <c r="Y91" s="322"/>
      <c r="Z91" s="324">
        <f>Z87</f>
        <v>67.5333</v>
      </c>
      <c r="AA91" s="357">
        <f>IF(AND(ISTEXT(C91),NOT(EXACT(I91,"R"))),INDEX([2]!RES100,MATCH(C91,[2]!SWIMMERS,0)),"")</f>
        <v>56.051</v>
      </c>
      <c r="AB91" s="357">
        <f>IF(ISTEXT(I91),IF(AND(NOT(EXACT(I91,"R")),NOT(EXACT(Q91,"R"))),INDEX([2]!RES100,MATCH(I91,[2]!SWIMMERS,0)),""),"")</f>
      </c>
      <c r="AC91" s="358"/>
      <c r="AD91" s="357"/>
      <c r="AE91" s="357"/>
      <c r="AF91" s="357"/>
      <c r="AG91" s="5"/>
      <c r="AH91" s="69"/>
      <c r="AI91" s="69"/>
      <c r="AJ91" s="69"/>
      <c r="AK91" s="69"/>
      <c r="AL91" s="69"/>
      <c r="AM91" s="69"/>
      <c r="AN91" s="69"/>
      <c r="AO91" s="69"/>
      <c r="AP91" s="69"/>
      <c r="AQ91" s="119"/>
    </row>
    <row r="92" spans="1:42" s="123" customFormat="1" ht="17.25" customHeight="1">
      <c r="A92" s="326"/>
      <c r="B92" s="122"/>
      <c r="C92" s="308" t="s">
        <v>132</v>
      </c>
      <c r="E92" s="306"/>
      <c r="G92" s="316" t="s">
        <v>179</v>
      </c>
      <c r="H92" s="319"/>
      <c r="J92" s="313"/>
      <c r="N92" s="121"/>
      <c r="Q92" s="311"/>
      <c r="W92" s="324">
        <f>W87</f>
        <v>122.8238</v>
      </c>
      <c r="X92" s="322">
        <f>X87</f>
        <v>1</v>
      </c>
      <c r="Y92" s="322"/>
      <c r="Z92" s="324">
        <f>Z87</f>
        <v>67.5333</v>
      </c>
      <c r="AA92" s="357">
        <f>IF(AND(ISTEXT(C92),NOT(EXACT(I92,"R"))),INDEX([2]!RES100,MATCH(C92,[2]!SWIMMERS,0)),"")</f>
        <v>53.7372</v>
      </c>
      <c r="AB92" s="357">
        <f>IF(ISTEXT(I92),IF(AND(NOT(EXACT(I92,"R")),NOT(EXACT(Q92,"R"))),INDEX([2]!RES100,MATCH(I92,[2]!SWIMMERS,0)),""),"")</f>
      </c>
      <c r="AC92" s="358"/>
      <c r="AD92" s="357"/>
      <c r="AE92" s="357"/>
      <c r="AF92" s="357"/>
      <c r="AG92" s="117"/>
      <c r="AH92" s="126"/>
      <c r="AI92" s="126"/>
      <c r="AJ92" s="126"/>
      <c r="AK92" s="126"/>
      <c r="AL92" s="126"/>
      <c r="AM92" s="126"/>
      <c r="AN92" s="126"/>
      <c r="AO92" s="126"/>
      <c r="AP92" s="126"/>
    </row>
    <row r="93" spans="1:42" s="123" customFormat="1" ht="17.25" customHeight="1">
      <c r="A93" s="326"/>
      <c r="B93" s="122"/>
      <c r="C93" s="335" t="s">
        <v>133</v>
      </c>
      <c r="E93" s="306"/>
      <c r="G93" s="316" t="s">
        <v>179</v>
      </c>
      <c r="H93" s="319"/>
      <c r="J93" s="313"/>
      <c r="N93" s="121"/>
      <c r="Q93" s="311"/>
      <c r="W93" s="324">
        <f>W87</f>
        <v>122.8238</v>
      </c>
      <c r="X93" s="322">
        <f>X87</f>
        <v>1</v>
      </c>
      <c r="Y93" s="322"/>
      <c r="Z93" s="324">
        <f>Z87</f>
        <v>67.5333</v>
      </c>
      <c r="AA93" s="357">
        <f>IF(AND(ISTEXT(C93),NOT(EXACT(I93,"R"))),INDEX([2]!RES100,MATCH(C93,[2]!SWIMMERS,0)),"")</f>
        <v>57.7551</v>
      </c>
      <c r="AB93" s="357">
        <f>IF(ISTEXT(I93),IF(AND(NOT(EXACT(I93,"R")),NOT(EXACT(Q93,"R"))),INDEX([2]!RES100,MATCH(I93,[2]!SWIMMERS,0)),""),"")</f>
      </c>
      <c r="AC93" s="358"/>
      <c r="AD93" s="357"/>
      <c r="AE93" s="357"/>
      <c r="AF93" s="357"/>
      <c r="AG93" s="117"/>
      <c r="AH93" s="126"/>
      <c r="AI93" s="126"/>
      <c r="AJ93" s="126"/>
      <c r="AK93" s="126"/>
      <c r="AL93" s="126"/>
      <c r="AM93" s="126"/>
      <c r="AN93" s="126"/>
      <c r="AO93" s="126"/>
      <c r="AP93" s="126"/>
    </row>
    <row r="94" spans="1:42" s="123" customFormat="1" ht="17.25" customHeight="1">
      <c r="A94" s="326"/>
      <c r="B94" s="122"/>
      <c r="C94" s="335"/>
      <c r="E94" s="306"/>
      <c r="G94" s="316"/>
      <c r="H94" s="319"/>
      <c r="J94" s="313"/>
      <c r="N94" s="121"/>
      <c r="Q94" s="311"/>
      <c r="W94" s="324">
        <f>W87</f>
        <v>122.8238</v>
      </c>
      <c r="X94" s="322">
        <f>X87</f>
        <v>1</v>
      </c>
      <c r="Y94" s="322"/>
      <c r="Z94" s="324">
        <f>Z87</f>
        <v>67.5333</v>
      </c>
      <c r="AA94" s="357"/>
      <c r="AB94" s="357"/>
      <c r="AC94" s="358"/>
      <c r="AD94" s="357"/>
      <c r="AE94" s="357"/>
      <c r="AF94" s="357"/>
      <c r="AG94" s="117"/>
      <c r="AH94" s="126"/>
      <c r="AI94" s="126"/>
      <c r="AJ94" s="126"/>
      <c r="AK94" s="126"/>
      <c r="AL94" s="126"/>
      <c r="AM94" s="126"/>
      <c r="AN94" s="126"/>
      <c r="AO94" s="126"/>
      <c r="AP94" s="126"/>
    </row>
    <row r="95" spans="1:42" s="123" customFormat="1" ht="17.25" customHeight="1">
      <c r="A95" s="326">
        <v>6</v>
      </c>
      <c r="B95" s="122">
        <v>3</v>
      </c>
      <c r="C95" s="114" t="s">
        <v>185</v>
      </c>
      <c r="E95" s="306"/>
      <c r="G95" s="316"/>
      <c r="H95" s="319"/>
      <c r="I95" s="308"/>
      <c r="J95" s="314"/>
      <c r="K95" s="306"/>
      <c r="M95" s="306"/>
      <c r="N95" s="315"/>
      <c r="P95" s="306"/>
      <c r="Q95" s="309"/>
      <c r="S95" s="256">
        <f>IF(FIGS_PART,ROUND(AA95*FIGS_PART,4),"")</f>
        <v>51.1894</v>
      </c>
      <c r="T95" s="256"/>
      <c r="U95" s="256">
        <f>IF(FREE_PART,INDEX(FREE_SCORE!RES50,MATCH(Y95,FREE_SCORE!ID,0)),"")</f>
        <v>62.0333</v>
      </c>
      <c r="V95" s="258">
        <f>SUM(S95:U95)</f>
        <v>113.2227</v>
      </c>
      <c r="W95" s="352">
        <f>V95</f>
        <v>113.2227</v>
      </c>
      <c r="X95" s="322">
        <f>[1]!sn_val(B95)</f>
        <v>3</v>
      </c>
      <c r="Y95" s="322">
        <v>6</v>
      </c>
      <c r="Z95" s="324">
        <f>U95</f>
        <v>62.0333</v>
      </c>
      <c r="AA95" s="357">
        <f>IF(AC95,NA(),IF(AB95,ROUND(SUM(AA96:AB101)/AB95,4),0))</f>
        <v>51.1894</v>
      </c>
      <c r="AB95" s="357">
        <f>COUNT(AA96:AB101)</f>
        <v>8</v>
      </c>
      <c r="AC95" s="358">
        <f>COUNTIF(AA96:AB101,NA())</f>
        <v>0</v>
      </c>
      <c r="AD95" s="357"/>
      <c r="AE95" s="357"/>
      <c r="AF95" s="357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6"/>
      <c r="B96" s="122"/>
      <c r="C96" s="308" t="s">
        <v>173</v>
      </c>
      <c r="E96" s="306"/>
      <c r="G96" s="316" t="s">
        <v>178</v>
      </c>
      <c r="H96" s="319"/>
      <c r="I96" s="308" t="s">
        <v>168</v>
      </c>
      <c r="J96" s="314"/>
      <c r="K96" s="306"/>
      <c r="M96" s="306"/>
      <c r="N96" s="315"/>
      <c r="O96" s="316" t="s">
        <v>179</v>
      </c>
      <c r="P96" s="319"/>
      <c r="Q96" s="308"/>
      <c r="W96" s="324">
        <f>W95</f>
        <v>113.2227</v>
      </c>
      <c r="X96" s="322">
        <f>X95</f>
        <v>3</v>
      </c>
      <c r="Y96" s="322"/>
      <c r="Z96" s="324">
        <f>Z95</f>
        <v>62.0333</v>
      </c>
      <c r="AA96" s="357">
        <f>IF(AND(ISTEXT(C96),NOT(EXACT(I96,"R"))),INDEX([2]!RES100,MATCH(C96,[2]!SWIMMERS,0)),"")</f>
        <v>53.3954</v>
      </c>
      <c r="AB96" s="357">
        <f>IF(ISTEXT(I96),IF(AND(NOT(EXACT(I96,"R")),NOT(EXACT(Q96,"R"))),INDEX([2]!RES100,MATCH(I96,[2]!SWIMMERS,0)),""),"")</f>
        <v>56.5485</v>
      </c>
      <c r="AC96" s="358"/>
      <c r="AD96" s="357"/>
      <c r="AE96" s="357"/>
      <c r="AF96" s="357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6"/>
      <c r="B97" s="122"/>
      <c r="C97" s="308" t="s">
        <v>176</v>
      </c>
      <c r="E97" s="306"/>
      <c r="G97" s="316" t="s">
        <v>178</v>
      </c>
      <c r="H97" s="319"/>
      <c r="I97" s="308" t="s">
        <v>171</v>
      </c>
      <c r="J97" s="313"/>
      <c r="K97" s="306"/>
      <c r="L97" s="306"/>
      <c r="M97" s="306"/>
      <c r="N97" s="316"/>
      <c r="O97" s="316" t="s">
        <v>179</v>
      </c>
      <c r="P97" s="319"/>
      <c r="Q97" s="308"/>
      <c r="W97" s="324">
        <f>W95</f>
        <v>113.2227</v>
      </c>
      <c r="X97" s="322">
        <f>X95</f>
        <v>3</v>
      </c>
      <c r="Y97" s="322"/>
      <c r="Z97" s="324">
        <f>Z95</f>
        <v>62.0333</v>
      </c>
      <c r="AA97" s="357">
        <f>IF(AND(ISTEXT(C97),NOT(EXACT(I97,"R"))),INDEX([2]!RES100,MATCH(C97,[2]!SWIMMERS,0)),"")</f>
        <v>40.7423</v>
      </c>
      <c r="AB97" s="357">
        <f>IF(ISTEXT(I97),IF(AND(NOT(EXACT(I97,"R")),NOT(EXACT(Q97,"R"))),INDEX([2]!RES100,MATCH(I97,[2]!SWIMMERS,0)),""),"")</f>
        <v>51.1913</v>
      </c>
      <c r="AC97" s="358"/>
      <c r="AD97" s="357"/>
      <c r="AE97" s="357"/>
      <c r="AF97" s="357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6"/>
      <c r="B98" s="122"/>
      <c r="C98" s="306" t="s">
        <v>169</v>
      </c>
      <c r="E98" s="306"/>
      <c r="G98" s="316" t="s">
        <v>179</v>
      </c>
      <c r="H98" s="319"/>
      <c r="I98" s="308" t="s">
        <v>175</v>
      </c>
      <c r="J98" s="314"/>
      <c r="K98" s="306"/>
      <c r="M98" s="306"/>
      <c r="N98" s="315"/>
      <c r="O98" s="316" t="s">
        <v>178</v>
      </c>
      <c r="P98" s="319"/>
      <c r="Q98" s="123" t="s">
        <v>2</v>
      </c>
      <c r="W98" s="324">
        <f>W95</f>
        <v>113.2227</v>
      </c>
      <c r="X98" s="322">
        <f>X95</f>
        <v>3</v>
      </c>
      <c r="Y98" s="322"/>
      <c r="Z98" s="324">
        <f>Z95</f>
        <v>62.0333</v>
      </c>
      <c r="AA98" s="357">
        <f>IF(AND(ISTEXT(C98),NOT(EXACT(I98,"R"))),INDEX([2]!RES100,MATCH(C98,[2]!SWIMMERS,0)),"")</f>
        <v>56.0204</v>
      </c>
      <c r="AB98" s="357">
        <f>IF(ISTEXT(I98),IF(AND(NOT(EXACT(I98,"R")),NOT(EXACT(Q98,"R"))),INDEX([2]!RES100,MATCH(I98,[2]!SWIMMERS,0)),""),"")</f>
      </c>
      <c r="AC98" s="358"/>
      <c r="AD98" s="357"/>
      <c r="AE98" s="357"/>
      <c r="AF98" s="357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6"/>
      <c r="B99" s="122"/>
      <c r="C99" s="308" t="s">
        <v>172</v>
      </c>
      <c r="E99" s="306"/>
      <c r="G99" s="316" t="s">
        <v>178</v>
      </c>
      <c r="H99" s="319"/>
      <c r="I99" s="308"/>
      <c r="J99" s="314"/>
      <c r="K99" s="306"/>
      <c r="M99" s="306"/>
      <c r="N99" s="315"/>
      <c r="P99" s="306"/>
      <c r="Q99" s="309"/>
      <c r="W99" s="324">
        <f>W95</f>
        <v>113.2227</v>
      </c>
      <c r="X99" s="322">
        <f>X95</f>
        <v>3</v>
      </c>
      <c r="Y99" s="322"/>
      <c r="Z99" s="324">
        <f>Z95</f>
        <v>62.0333</v>
      </c>
      <c r="AA99" s="357">
        <f>IF(AND(ISTEXT(C99),NOT(EXACT(I99,"R"))),INDEX([2]!RES100,MATCH(C99,[2]!SWIMMERS,0)),"")</f>
        <v>52.7653</v>
      </c>
      <c r="AB99" s="357">
        <f>IF(ISTEXT(I99),IF(AND(NOT(EXACT(I99,"R")),NOT(EXACT(Q99,"R"))),INDEX([2]!RES100,MATCH(I99,[2]!SWIMMERS,0)),""),"")</f>
      </c>
      <c r="AC99" s="358"/>
      <c r="AD99" s="357"/>
      <c r="AE99" s="357"/>
      <c r="AF99" s="357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6"/>
      <c r="B100" s="122"/>
      <c r="C100" s="308" t="s">
        <v>170</v>
      </c>
      <c r="E100" s="306"/>
      <c r="G100" s="316" t="s">
        <v>179</v>
      </c>
      <c r="H100" s="319"/>
      <c r="I100" s="308"/>
      <c r="J100" s="314"/>
      <c r="K100" s="306"/>
      <c r="M100" s="306"/>
      <c r="N100" s="315"/>
      <c r="P100" s="306"/>
      <c r="Q100" s="309"/>
      <c r="W100" s="324">
        <f>W95</f>
        <v>113.2227</v>
      </c>
      <c r="X100" s="322">
        <f>X95</f>
        <v>3</v>
      </c>
      <c r="Y100" s="322"/>
      <c r="Z100" s="324">
        <f>Z95</f>
        <v>62.0333</v>
      </c>
      <c r="AA100" s="357">
        <f>IF(AND(ISTEXT(C100),NOT(EXACT(I100,"R"))),INDEX([2]!RES100,MATCH(C100,[2]!SWIMMERS,0)),"")</f>
        <v>49.9541</v>
      </c>
      <c r="AB100" s="357">
        <f>IF(ISTEXT(I100),IF(AND(NOT(EXACT(I100,"R")),NOT(EXACT(Q100,"R"))),INDEX([2]!RES100,MATCH(I100,[2]!SWIMMERS,0)),""),"")</f>
      </c>
      <c r="AC100" s="358"/>
      <c r="AD100" s="357"/>
      <c r="AE100" s="357"/>
      <c r="AF100" s="357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6"/>
      <c r="B101" s="122"/>
      <c r="C101" s="310" t="s">
        <v>174</v>
      </c>
      <c r="E101" s="306"/>
      <c r="G101" s="316" t="s">
        <v>178</v>
      </c>
      <c r="H101" s="319"/>
      <c r="I101" s="308"/>
      <c r="J101" s="314"/>
      <c r="K101" s="306"/>
      <c r="M101" s="306"/>
      <c r="N101" s="315"/>
      <c r="P101" s="306"/>
      <c r="Q101" s="309"/>
      <c r="W101" s="324">
        <f>W95</f>
        <v>113.2227</v>
      </c>
      <c r="X101" s="322">
        <f>X95</f>
        <v>3</v>
      </c>
      <c r="Y101" s="322"/>
      <c r="Z101" s="324">
        <f>Z95</f>
        <v>62.0333</v>
      </c>
      <c r="AA101" s="357">
        <f>IF(AND(ISTEXT(C101),NOT(EXACT(I101,"R"))),INDEX([2]!RES100,MATCH(C101,[2]!SWIMMERS,0)),"")</f>
        <v>48.898</v>
      </c>
      <c r="AB101" s="357">
        <f>IF(ISTEXT(I101),IF(AND(NOT(EXACT(I101,"R")),NOT(EXACT(Q101,"R"))),INDEX([2]!RES100,MATCH(I101,[2]!SWIMMERS,0)),""),"")</f>
      </c>
      <c r="AC101" s="358"/>
      <c r="AD101" s="357"/>
      <c r="AE101" s="357"/>
      <c r="AF101" s="357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6"/>
      <c r="B102" s="122"/>
      <c r="C102" s="310"/>
      <c r="E102" s="306"/>
      <c r="G102" s="316"/>
      <c r="H102" s="319"/>
      <c r="I102" s="308"/>
      <c r="J102" s="314"/>
      <c r="K102" s="306"/>
      <c r="M102" s="306"/>
      <c r="N102" s="315"/>
      <c r="P102" s="306"/>
      <c r="Q102" s="309"/>
      <c r="W102" s="324">
        <f>W95</f>
        <v>113.2227</v>
      </c>
      <c r="X102" s="322">
        <f>X95</f>
        <v>3</v>
      </c>
      <c r="Y102" s="322"/>
      <c r="Z102" s="324">
        <f>Z95</f>
        <v>62.0333</v>
      </c>
      <c r="AA102" s="357"/>
      <c r="AB102" s="357"/>
      <c r="AC102" s="358"/>
      <c r="AD102" s="357"/>
      <c r="AE102" s="357"/>
      <c r="AF102" s="357"/>
      <c r="AH102" s="159"/>
      <c r="AI102" s="159"/>
      <c r="AJ102" s="159"/>
      <c r="AK102" s="159"/>
      <c r="AL102" s="159"/>
      <c r="AM102" s="159"/>
      <c r="AN102" s="159"/>
      <c r="AO102" s="159"/>
      <c r="AP102" s="159"/>
    </row>
  </sheetData>
  <sheetProtection/>
  <dataValidations count="1">
    <dataValidation allowBlank="1" sqref="A1:J8 K1:K6 K8 O6 A9:E12 G9:J12 L1:N12 O1:O4 O9:O54 P1:IV54 A13:N54 A103:IV65536 O55:Q55 C55:H57 J55:N57 I55 Q60:Q63 Q68:Q71 Q76:Q79 I88 O88:Q88 Q93:Q95 Q99:Q102 A55:B102 R55:IV102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ROUTINE, Team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ГРУППА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ГРУППА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T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1.8</v>
      </c>
      <c r="H46" s="282">
        <f>__tr_el_2</f>
        <v>2.4</v>
      </c>
      <c r="I46" s="282">
        <f>__tr_el_3</f>
        <v>2.9</v>
      </c>
      <c r="J46" s="282">
        <f>__tr_el_4</f>
        <v>2.5</v>
      </c>
      <c r="K46" s="282">
        <f>__tr_el_5</f>
        <v>1.7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11.299999999999999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ГРУППА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2019-02-16T08:17:53Z</cp:lastPrinted>
  <dcterms:created xsi:type="dcterms:W3CDTF">2005-01-23T20:54:58Z</dcterms:created>
  <dcterms:modified xsi:type="dcterms:W3CDTF">2019-02-16T08:35:23Z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10.02.2019_12:42:06</vt:lpwstr>
  </property>
</Properties>
</file>